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-90" windowWidth="7500" windowHeight="8715" firstSheet="2" activeTab="2"/>
  </bookViews>
  <sheets>
    <sheet name="WYDZIAŁAMI - PROGRAMAMI" sheetId="2" state="hidden" r:id="rId1"/>
    <sheet name="WYDZIAŁAMI WSZYSTKO" sheetId="3" state="hidden" r:id="rId2"/>
    <sheet name="Arkusz1" sheetId="15" r:id="rId3"/>
  </sheets>
  <calcPr calcId="144525"/>
</workbook>
</file>

<file path=xl/calcChain.xml><?xml version="1.0" encoding="utf-8"?>
<calcChain xmlns="http://schemas.openxmlformats.org/spreadsheetml/2006/main"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D23" i="3"/>
  <c r="E23" i="3"/>
  <c r="F23" i="3"/>
  <c r="G23" i="3"/>
  <c r="D28" i="3"/>
  <c r="E28" i="3"/>
  <c r="F28" i="3"/>
  <c r="G28" i="3"/>
  <c r="D37" i="3"/>
  <c r="E37" i="3"/>
  <c r="F37" i="3"/>
  <c r="G37" i="3"/>
  <c r="D42" i="3"/>
  <c r="E42" i="3"/>
  <c r="F42" i="3"/>
  <c r="G42" i="3"/>
  <c r="D54" i="3"/>
  <c r="E54" i="3"/>
  <c r="F54" i="3"/>
  <c r="G54" i="3"/>
  <c r="D64" i="3"/>
  <c r="E64" i="3"/>
  <c r="F64" i="3"/>
  <c r="G64" i="3"/>
  <c r="D70" i="3"/>
  <c r="E70" i="3"/>
  <c r="F70" i="3"/>
  <c r="G70" i="3"/>
  <c r="D76" i="3"/>
  <c r="E76" i="3"/>
  <c r="F76" i="3"/>
  <c r="G76" i="3"/>
  <c r="D81" i="3"/>
  <c r="E81" i="3"/>
  <c r="E93" i="3" s="1"/>
  <c r="F81" i="3"/>
  <c r="F93" i="3" s="1"/>
  <c r="G81" i="3"/>
  <c r="D87" i="3"/>
  <c r="E87" i="3"/>
  <c r="F87" i="3"/>
  <c r="G87" i="3"/>
  <c r="C20" i="2"/>
  <c r="C79" i="2" s="1"/>
  <c r="D20" i="2"/>
  <c r="E20" i="2"/>
  <c r="F20" i="2"/>
  <c r="C25" i="2"/>
  <c r="D25" i="2"/>
  <c r="E25" i="2"/>
  <c r="F25" i="2"/>
  <c r="F79" i="2" s="1"/>
  <c r="C32" i="2"/>
  <c r="D32" i="2"/>
  <c r="E32" i="2"/>
  <c r="F32" i="2"/>
  <c r="C37" i="2"/>
  <c r="D37" i="2"/>
  <c r="E37" i="2"/>
  <c r="F37" i="2"/>
  <c r="C48" i="2"/>
  <c r="D48" i="2"/>
  <c r="E48" i="2"/>
  <c r="F48" i="2"/>
  <c r="C55" i="2"/>
  <c r="D55" i="2"/>
  <c r="E55" i="2"/>
  <c r="F55" i="2"/>
  <c r="C60" i="2"/>
  <c r="D60" i="2"/>
  <c r="E60" i="2"/>
  <c r="F60" i="2"/>
  <c r="C65" i="2"/>
  <c r="D65" i="2"/>
  <c r="E65" i="2"/>
  <c r="F65" i="2"/>
  <c r="C69" i="2"/>
  <c r="D69" i="2"/>
  <c r="E69" i="2"/>
  <c r="F69" i="2"/>
  <c r="C74" i="2"/>
  <c r="D74" i="2"/>
  <c r="E74" i="2"/>
  <c r="F74" i="2"/>
  <c r="D79" i="2"/>
  <c r="E79" i="2"/>
  <c r="C92" i="2"/>
  <c r="C107" i="2" s="1"/>
  <c r="C119" i="2" s="1"/>
  <c r="D92" i="2"/>
  <c r="E92" i="2"/>
  <c r="E107" i="2" s="1"/>
  <c r="F92" i="2"/>
  <c r="F107" i="2" s="1"/>
  <c r="C105" i="2"/>
  <c r="D105" i="2"/>
  <c r="D107" i="2" s="1"/>
  <c r="D119" i="2" s="1"/>
  <c r="E105" i="2"/>
  <c r="F105" i="2"/>
  <c r="C115" i="2"/>
  <c r="D115" i="2"/>
  <c r="E115" i="2"/>
  <c r="F115" i="2"/>
  <c r="G93" i="3" l="1"/>
  <c r="D93" i="3"/>
  <c r="E119" i="2"/>
  <c r="F119" i="2"/>
</calcChain>
</file>

<file path=xl/sharedStrings.xml><?xml version="1.0" encoding="utf-8"?>
<sst xmlns="http://schemas.openxmlformats.org/spreadsheetml/2006/main" count="797" uniqueCount="306">
  <si>
    <t>POIG.01.03.01-12-052/12</t>
  </si>
  <si>
    <t xml:space="preserve">179410   PBS1/B5/22/2013  </t>
  </si>
  <si>
    <t>207855   PBS2/A5/39/2013</t>
  </si>
  <si>
    <t>72.72.170.8623</t>
  </si>
  <si>
    <t>PBS 2</t>
  </si>
  <si>
    <t>NIE</t>
  </si>
  <si>
    <t>19.19.170.85620     19.19.140.85630</t>
  </si>
  <si>
    <t>Budowa i wyposażenie Laboratorium
Bionanotechnologii i Biodiagnostyki Wydziału Fizyki i Informatyki
Stosowanej Akademii Górniczo-Hutniczej</t>
  </si>
  <si>
    <t>01.09.2009-28.02.2011</t>
  </si>
  <si>
    <t>26.11.2009</t>
  </si>
  <si>
    <t xml:space="preserve">Adaptacja i doposażenie laboratorium badawczego metali i stopów pod kątem analiz odlewów i
zabytków archeologicznych na Wydziale Odlewnictwa AGH
</t>
  </si>
  <si>
    <t>faza A 2015-03-31</t>
  </si>
  <si>
    <t>faza A 2014-12-31                  faza B 2015-03-31</t>
  </si>
  <si>
    <t>faza A 2014-12-31                  faza B 2015-04-30</t>
  </si>
  <si>
    <t>POIG.01.03.02-12-002/11</t>
  </si>
  <si>
    <t>72.72.170.8607</t>
  </si>
  <si>
    <t>POIG.01.03.02-12-001/11</t>
  </si>
  <si>
    <t>WO   /   WGGiOŚ</t>
  </si>
  <si>
    <t>Program/Działanie/ Poddziałanie</t>
  </si>
  <si>
    <t>Tytuł projektu</t>
  </si>
  <si>
    <t>Czas realizacji</t>
  </si>
  <si>
    <t>Data podpisania umowy</t>
  </si>
  <si>
    <t>POIG 1.1.1</t>
  </si>
  <si>
    <t xml:space="preserve">01.04.2009-30.09.2011 </t>
  </si>
  <si>
    <t>20.02.2009</t>
  </si>
  <si>
    <t>POIG 1.1.2</t>
  </si>
  <si>
    <t>Monitorowanie Stanu Technicznego Konstrukcji i Ocena jej Żywotności – MONIT</t>
  </si>
  <si>
    <t>01.10.2008 – 30.09.2012 AGH: 01.01.2009-30.09.2012</t>
  </si>
  <si>
    <t>16.12.2008</t>
  </si>
  <si>
    <t>Inteligentny System Informacyjny dla Globalnego Monitoringu, Detekcji i Identyfikacji Zagrożeń (INSIGMA)</t>
  </si>
  <si>
    <t>01.03.2009 – 31.03.2015</t>
  </si>
  <si>
    <t>30.12.2009</t>
  </si>
  <si>
    <t>Inżynieria Internetu przyszłości</t>
  </si>
  <si>
    <t>01.01.2010 – 31.12.2012</t>
  </si>
  <si>
    <t>Zaawansowanie materiały i technologie ich wytwarzania</t>
  </si>
  <si>
    <t>ZPB/58/64024/IT2/10</t>
  </si>
  <si>
    <t>171.171.170.85210</t>
  </si>
  <si>
    <t>171.171.170.85130</t>
  </si>
  <si>
    <t>Laboratorium Edukacyjno-Badawcze Odnawialnych Źródeł i Poszanowania Energii AGH w Miękini - gmina Krzeszowice.</t>
  </si>
  <si>
    <t>20.10.2008-30.11.2011</t>
  </si>
  <si>
    <t>01.04.2010</t>
  </si>
  <si>
    <t>MRPO 8.2</t>
  </si>
  <si>
    <t>Budowa Sieci Współpracy na rzecz promocji Odnawialnych Źródeł Energii – BUS OZE</t>
  </si>
  <si>
    <t>01.04.2011 – 29.03.2013</t>
  </si>
  <si>
    <t xml:space="preserve">IniTech I </t>
  </si>
  <si>
    <t>Głowica nowej generacji,  z narzędziami dyskowymi o złożonej trajektorii ruchu, do urabiania skał zwięzłych i bardzo zwięzłych.</t>
  </si>
  <si>
    <t>19.19.170.86460</t>
  </si>
  <si>
    <t>20.05.2010</t>
  </si>
  <si>
    <t>Ochrona patentowa zintegrowanego moduł reaktancyjnego dedykowanego do bezprzewodowego przesyłu energii elektrycznej.</t>
  </si>
  <si>
    <t>01.11.2010-30.06.2013</t>
  </si>
  <si>
    <t>POIG 2.1</t>
  </si>
  <si>
    <t>Zakup analitycznego transmisyjnego mikroskopu elektronowego z unikalnym oprzyrzadowanierm do badań mikro- i nano-struktury materiałów</t>
  </si>
  <si>
    <t>01.05.2009 – 31.07.2011</t>
  </si>
  <si>
    <t>11.05.2009</t>
  </si>
  <si>
    <t>Akademickie Centrum Materiałów i Nanotechnologii</t>
  </si>
  <si>
    <t>01.04.2007 – 31.12.2012</t>
  </si>
  <si>
    <t>POIG 2.2</t>
  </si>
  <si>
    <t>Sieć certyfikowanych laboratoriów oceny efektywności energetycznej i automatyki budynków</t>
  </si>
  <si>
    <t>14.08.2008 – 30.06.2011</t>
  </si>
  <si>
    <t>12.11.2009</t>
  </si>
  <si>
    <t>POIiŚ 13.1</t>
  </si>
  <si>
    <t xml:space="preserve">Modernizacja Wydziału Inżynierii Materiałowej i Ceramiki </t>
  </si>
  <si>
    <t>01.08.2007-31.03.2014</t>
  </si>
  <si>
    <t>20.05.2009</t>
  </si>
  <si>
    <t>Przebudowa pawilonu D-4 na sale dydaktyczne laboratoria dla tworzonego Wydziału Energetyki i Paliw AGH.</t>
  </si>
  <si>
    <t>01.10.2007-30.06.2012</t>
  </si>
  <si>
    <t>22.12.2009</t>
  </si>
  <si>
    <t>MRPO 1.1</t>
  </si>
  <si>
    <t>Budowa Centrum Komputerowego (Informatyki) AGH – budynek dydaktyczny Wydziału EAIiE AGH w Krakowie</t>
  </si>
  <si>
    <t>30.06.2009 – 31.12.2012</t>
  </si>
  <si>
    <t>20.10.2009</t>
  </si>
  <si>
    <t>Multimedialne Centrum Językowe dla studentów kierunków technicznych Akademii Górniczo- Hutniczej im. St. Staszica w Krakowie</t>
  </si>
  <si>
    <t>22.03.2009-30.06.2010</t>
  </si>
  <si>
    <t>Rozwój bazy dydaktycznej Katedry Telekomunikacji AGH w zakresie nowoczesnych sieci optycznych</t>
  </si>
  <si>
    <t>01.10.2009-01.02.2011</t>
  </si>
  <si>
    <t xml:space="preserve">faza A 2012-04-01                </t>
  </si>
  <si>
    <t>faza A 2012-04-01                faza B 2015-01-01</t>
  </si>
  <si>
    <t>faza A 2012-05-01                faza B 2015-01-01</t>
  </si>
  <si>
    <t>POIG.01.03.01-12-007/09-00</t>
  </si>
  <si>
    <t>72.72.170.8608</t>
  </si>
  <si>
    <t>INNOTECH II</t>
  </si>
  <si>
    <t>19.19.170.86090</t>
  </si>
  <si>
    <t xml:space="preserve">Unikalna zautomatyzowana maszyna wiercąco-kotwiąca do eksploatacji rud miedzi w rejonie Głogów Głęboki. </t>
  </si>
  <si>
    <t>Radiowy system łączności głosowej, blokad i sterowania maszynami dedykowanymi do ścian wydobywczych i przodków udostępniających w węglowym górnictwie podziemnym.</t>
  </si>
  <si>
    <t>Opracowanie nowatorskich metod wykrywania złóż węglowodorów oraz rozpoznawania struktury i zmienności złóż w trakcie ich eksploatacji za pomocą kompleksu głębokich i średniozasięgowych badań elektromagnetycznych.</t>
  </si>
  <si>
    <t>IniTech II</t>
  </si>
  <si>
    <t>Opracowanie i wdrożenie komputerowego systemu wspomagania procesów spawania    w konstrukcjach lotniczych.</t>
  </si>
  <si>
    <t>Bezzegarowe asynchroniczne przetworniki analogowo – cyfrowe z kompensacją ładunku.</t>
  </si>
  <si>
    <t>Baza danych dla wynikow symulacji procesow odlewniczych.</t>
  </si>
  <si>
    <t>Bezprzewodowy system diagnostyki pojazdu autobusowego.</t>
  </si>
  <si>
    <t>Technologia produkcji wielkogabarytowych odkuwek ze stali ultraczystych dla przemysłu energetycznego</t>
  </si>
  <si>
    <t>WYDZIAŁ ELEKTROTECHNIKI, AUTOMATYKI, INFORMATYKI i ELEKTRONIKI - WEAIiE</t>
  </si>
  <si>
    <t>WYDZIAŁ FIZYKI i INFORMATYKI STOSOWANEJ</t>
  </si>
  <si>
    <t>WYDZIAŁ INZYNIERII METALI i INFORMATYKI PRZEMYSŁOWEJ</t>
  </si>
  <si>
    <t>WYDZIAŁ METALI NIEŻELAZNYCH</t>
  </si>
  <si>
    <t>WYDZIAŁ INZYNIERII MATERIAŁOWEJ i CERAMIKI</t>
  </si>
  <si>
    <t>WYDZIAŁ GÓRNICTWA i GEOINZYNIERII</t>
  </si>
  <si>
    <t>WYDZIAŁ INZYNIERII MECHANICZNEJ i ROBOTYKI</t>
  </si>
  <si>
    <t xml:space="preserve">WYDZIAŁ GEOLOGII GEOFIZYKI i OCHRONY ŚRODOWISKA </t>
  </si>
  <si>
    <t>WYDZIAŁ ENERGETYKI i PALIW</t>
  </si>
  <si>
    <t>WYDZIAŁ ODLEWNICTWA</t>
  </si>
  <si>
    <t>WYDZIAŁ ZARZĄDZANIA</t>
  </si>
  <si>
    <t>STUDIU JĘZYKÓW OBCYCH</t>
  </si>
  <si>
    <t>DOFINANSOWANIE</t>
  </si>
  <si>
    <t xml:space="preserve">POIG 1.2 </t>
  </si>
  <si>
    <t>Różnicowanie jakości obsługi w sieciach zorientowanych na przepływy FAN z zachowaniem koncepcji neutralności sieci - VENTURES</t>
  </si>
  <si>
    <t>01.02.2009 – 31.10.2010</t>
  </si>
  <si>
    <t>16.04.2009</t>
  </si>
  <si>
    <t>Atomic and molecular level devising of functional nanostructures for magnetic and catalytic applications – AMON- TEAM</t>
  </si>
  <si>
    <t>01.03.2009 – 28.02.2013</t>
  </si>
  <si>
    <t>24.02.2009</t>
  </si>
  <si>
    <t>Modelowanie adaptacyjne niestacjonarnych procesów hutniczych z wykorzystaniem narzędzi sztucznej inteligencji-VENTURES</t>
  </si>
  <si>
    <t>zakończony              01.11.2008 - 31.10.2009</t>
  </si>
  <si>
    <t>23.12.2008</t>
  </si>
  <si>
    <t>Krakow Interdyscyplinarny PhD – Project in Nanoscience and Advanced Nanostructures-MPD</t>
  </si>
  <si>
    <t>01.10.2008 – 30.09.2013</t>
  </si>
  <si>
    <t>25.11.2008</t>
  </si>
  <si>
    <t>Universality of Non-classical Approaches in Mechatronics form Physics to Smart Structures-WELCOME</t>
  </si>
  <si>
    <t>01.01.2011-30.06.2015</t>
  </si>
  <si>
    <t>POIG 1.3.1</t>
  </si>
  <si>
    <t>Silikonowe kompozyty ceramizujące na osłony przewodów elektrycznych</t>
  </si>
  <si>
    <t>01.04.2009 – 30.04.2012</t>
  </si>
  <si>
    <t>26.02.2009</t>
  </si>
  <si>
    <t>Interaktywny, interdyscyplinarny system bazodanowy jako narzędzie wspomagające przygotowanie produkcji odlewniczej</t>
  </si>
  <si>
    <t>Krajowe Centrum Nanostruktur Magnetycznych do Zastosowań w Elektronice Spinowej - SPINLAB</t>
  </si>
  <si>
    <t>20.04.2009 – 31.12.2011</t>
  </si>
  <si>
    <t>Foresight w zakresie polimerowych i innowacyjnych technologii zagospodarowywania odpadów pochodzących z górnictwa węgla kamiennego</t>
  </si>
  <si>
    <t>Analiza uwarunkowań oraz badania możliwości wykorzystania  wybranych UPS w budownictwie i inżynierii lądowej.</t>
  </si>
  <si>
    <t>09.07.2010</t>
  </si>
  <si>
    <t>zakończony               01.07.2008 - 28.02.2010</t>
  </si>
  <si>
    <t>19.11.2007</t>
  </si>
  <si>
    <t xml:space="preserve">zakończony                 02.11.2007-01.11.2010 </t>
  </si>
  <si>
    <t xml:space="preserve">  01.04.2010-31.03.2013</t>
  </si>
  <si>
    <t xml:space="preserve"> 02.04.2010-30.09.2013</t>
  </si>
  <si>
    <t>01.05.2010-30.04.2013</t>
  </si>
  <si>
    <t>03.05.2010 - 30.04.2013</t>
  </si>
  <si>
    <t>171.171.170.85140</t>
  </si>
  <si>
    <t>72.72.170.8413</t>
  </si>
  <si>
    <t>POIG.01.03.02-00-010/10-00</t>
  </si>
  <si>
    <t>17.17.170.8902</t>
  </si>
  <si>
    <t>72.72.170.8470</t>
  </si>
  <si>
    <t>180626   PBS1/A2/11/2012</t>
  </si>
  <si>
    <t>171.171.170.86000</t>
  </si>
  <si>
    <t>Międzynarodowa ochrona patentowa dla wynalazku o nazwie „Method of controlling access of devices to communication medium In distributed networks”.</t>
  </si>
  <si>
    <t>01.05.2011-31.12.2014</t>
  </si>
  <si>
    <t>01.05.2011-31.12.2012</t>
  </si>
  <si>
    <t>01.05.2010 – 30.06.2012</t>
  </si>
  <si>
    <t>01.11.2010-30.06.2012</t>
  </si>
  <si>
    <t xml:space="preserve">01.01.2010 – 30.09.2012    </t>
  </si>
  <si>
    <t>01.01.2010 – 30.09.2012</t>
  </si>
  <si>
    <t>01.05.2010-30.09.2011</t>
  </si>
  <si>
    <t xml:space="preserve">zakończony                              01.07.2008 - 28.02.2010 </t>
  </si>
  <si>
    <t>zakończony                             19.11.2007-18.11.2010</t>
  </si>
  <si>
    <t>zakończony                             17.10.2007 - 17.04.2010</t>
  </si>
  <si>
    <t xml:space="preserve">zakończony                              02.11.2007-01.11.2010 </t>
  </si>
  <si>
    <t>11.05.2011</t>
  </si>
  <si>
    <t>16.09.2009-15.12.2010</t>
  </si>
  <si>
    <t>01.04.2011-30.06.2014</t>
  </si>
  <si>
    <t>01.07.2008 – 30.04.2012 AGH: 01.04.2009-30.04.2012</t>
  </si>
  <si>
    <t>Wykorzystanie nowoczesnych technologii regeneracji zużytych mas formierskich do opracowania koncepcji i wykonania innowacyjnego regeneratora wibracyjnego</t>
  </si>
  <si>
    <t>01.10.2009 – 31.10.2012</t>
  </si>
  <si>
    <t xml:space="preserve">18.09.2009 </t>
  </si>
  <si>
    <t>Opracowanie nowych zaawansowanych technologii kucia materiałów wysokotopliwych</t>
  </si>
  <si>
    <t>21.09.2009</t>
  </si>
  <si>
    <t>Nowe, wielofunkcyjne substytuty kostne, o wysokiej poręczności chirurgicznej</t>
  </si>
  <si>
    <t>01.01.2010 – 01.01.2013</t>
  </si>
  <si>
    <t>Opracowanie nowej metody doboru parametrów chłodzenia pasma w technologii ciągłego odlewania stali</t>
  </si>
  <si>
    <t>18.09.2009</t>
  </si>
  <si>
    <t>Zaawansowanie technologie wytwarzania materiałów funkcjonalnych do przewodzenia, przetwarzania, magazynowania energii</t>
  </si>
  <si>
    <t>01.03.2009-31.12.2013 AGH:01.10.2009 – 31.12.2013</t>
  </si>
  <si>
    <t>Projekt „Łożyskowy” Wykorzystanie materiałów i konstrukcji inteligentnych do opracowania koncepcji i wykonania innowacyjnego systemu łożyskowania wirników mikroturbin elektrycznych.</t>
  </si>
  <si>
    <t>01.01.2010 – 31.12.2013</t>
  </si>
  <si>
    <t>31.08.2009</t>
  </si>
  <si>
    <t>Strategie i scenariusze technologiczne zagospodarowania i wykorzystania złóż surowców skalnych</t>
  </si>
  <si>
    <t xml:space="preserve">01.02.2009 – 31.10.2012 AGH: 01.10.2009-30.09.2012 </t>
  </si>
  <si>
    <t>17.09.2009</t>
  </si>
  <si>
    <t>POIG 1.3.2</t>
  </si>
  <si>
    <t>Mikroporowata bioceramika na bazie fosforanów wapnia</t>
  </si>
  <si>
    <t>Sposób wytwarzania bioceramicznych tworzyw implantacyjnych na bazie hydroksyapatytu węglanowego</t>
  </si>
  <si>
    <t>01.01.2010 – 31.12.2010</t>
  </si>
  <si>
    <t xml:space="preserve">Uzyskanie zgłoszenia patentowego za granica na wynalazek „Sposób wykonania elektrochemicznego konwertera energii i elektrochemiczny konwerter energii” opracowany w AGH im. St. Staszica w Krakowie i zgłoszony w Urzędzie Patentowym RP pod nr 388558. </t>
  </si>
  <si>
    <t>02.01.2010-31.12.2013       AGH: 02.01.2010-31.03.2013</t>
  </si>
  <si>
    <t>zakończony                  01.11.2008 - 31.10.2009</t>
  </si>
  <si>
    <t>zakończony                 17.10.2007 - 17.04.2010</t>
  </si>
  <si>
    <t>01.04.2009 – 31.03.2014     AGH: 01.01.2010-31.03.2014</t>
  </si>
  <si>
    <t>01.10.2008 – 30.09.2012     AGH: 01.01.2009-30.09.2012</t>
  </si>
  <si>
    <t>01.05.2008-10.07.2013       AGH: 01.04.2009 – 30.03.2012</t>
  </si>
  <si>
    <t>zakończony               19.11.2007-18.11.2010</t>
  </si>
  <si>
    <t xml:space="preserve">01.02.2009 – 31.10.2012     AGH: 01.10.2009-30.09.2012 </t>
  </si>
  <si>
    <t xml:space="preserve">01.04.2009 – 30.04.2014    AGH: 01.01.2010 – 30.04.2014 </t>
  </si>
  <si>
    <t>19.11.2010</t>
  </si>
  <si>
    <t>WO</t>
  </si>
  <si>
    <t>L.p</t>
  </si>
  <si>
    <t>Uzyskanie ochrony patentowej w kraju i za granicą na sposób sterowania wielorezonansowego zasilacza dla wysokosprawnych układów przetwarzania energii.</t>
  </si>
  <si>
    <t>Strategiczne Projekty Badawcze</t>
  </si>
  <si>
    <t>05.05 2010</t>
  </si>
  <si>
    <t>05.05.2010-31.03.2013</t>
  </si>
  <si>
    <t>SUMA INITECH 1 + INITECH 2</t>
  </si>
  <si>
    <t>PROJEKTY REALIZOWANE Z FUNDUSZY STRUKTURALNYCH 2007 -  2013</t>
  </si>
  <si>
    <t>SUMA FS 2007-2013 + INITECH 1 I 2 + STRATEGICZNE</t>
  </si>
  <si>
    <t xml:space="preserve">Zintegrowany system zminiejszania eksploatacyjnej energochłonności budynków                               zad. badawcze nr 5: Zoptymalizowanie zużycia energii elektrycznej w budynkach </t>
  </si>
  <si>
    <t>INITECH I i II</t>
  </si>
  <si>
    <t>STRATEGICZNE PROJEKTY BAADWCZE</t>
  </si>
  <si>
    <t>INITECH I</t>
  </si>
  <si>
    <t>INITECH II</t>
  </si>
  <si>
    <t>Rodzaj projektu</t>
  </si>
  <si>
    <t>całkowita wartość projektu</t>
  </si>
  <si>
    <t>wkład własny</t>
  </si>
  <si>
    <t>B+R</t>
  </si>
  <si>
    <t>INWESTYCYJNE</t>
  </si>
  <si>
    <t>B+R (ŚRODKI KRAJOWE)</t>
  </si>
  <si>
    <t xml:space="preserve">Zintegrowany system zmniejszania eksploatacyjnej energochłonności budynków                               zad. badawcze nr 5: Zoptymalizowanie zużycia energii elektrycznej w budynkach </t>
  </si>
  <si>
    <t>01.04.2008 - 31.03.2011</t>
  </si>
  <si>
    <t>PROMOCJA</t>
  </si>
  <si>
    <t xml:space="preserve">PROJEKTY REALIZOWANE Z FUNDUSZY STRUKTURALNYCH 2007 -  2013 + Inicjatywa Technologiczna + Strategiczne Projekty Badawcze </t>
  </si>
  <si>
    <t>01.10.2009 - 30.09.2010</t>
  </si>
  <si>
    <t>Ochrona patentowa dla wynalazków asynchronicznych przetworników wartości chwilowej oraz wartości średniej sygnału z redystrybucją ładunku.</t>
  </si>
  <si>
    <t>Międzynarodowa ochrona patentowa dla wynalazku o nazwie „ Interface for communication  between sensing devices and I2C bus”.</t>
  </si>
  <si>
    <t>INNOTECH I</t>
  </si>
  <si>
    <t>WKŁAD WŁASNY</t>
  </si>
  <si>
    <t>SUMA</t>
  </si>
  <si>
    <t>RAZEM</t>
  </si>
  <si>
    <t>Zintegrowane Systemy Sterowania Produkcją (INSTEPRO)</t>
  </si>
  <si>
    <t>01.04.2009 – 31.03.2012</t>
  </si>
  <si>
    <t>31.03.2009</t>
  </si>
  <si>
    <t xml:space="preserve">Spiekane materiały narzędziowe przeznaczone na ostrza narzędzi do obróbki z wysokimi prędkościami skrawania </t>
  </si>
  <si>
    <t>01.04.2009 – 30.04.2014</t>
  </si>
  <si>
    <t>26.03.2009</t>
  </si>
  <si>
    <t>Proekologiczna technologia utylizacji metanu z kopalń</t>
  </si>
  <si>
    <t>25.02.2009</t>
  </si>
  <si>
    <t>Prototyp systemu zarządzania regułami biznesowymi i technologicznymi</t>
  </si>
  <si>
    <t>01.04.2009 – 30.04.2011</t>
  </si>
  <si>
    <t>Mechatroniczne stanowisko testowe typu „END LINE” przeznaczone do diagnostyki produkcyjnej pojazdów autobusowych, trolejbusów i hybryd</t>
  </si>
  <si>
    <t>01.04.2009 – 10.04.2012</t>
  </si>
  <si>
    <t>Czujniki i sensory do pomiarów  czynników stanowiących zagrożenia w środowisku – modelowanie i monitoring zagrożeń</t>
  </si>
  <si>
    <t xml:space="preserve">                            01.07.2008-30.06.2013
AGH: 01.07.2008-31.12.2012
</t>
  </si>
  <si>
    <t>15.12.2008</t>
  </si>
  <si>
    <t>Mechatroniczne system sterowania, diagnostyki i zabezpieczeń w maszynach górnictwa odkrywkowego</t>
  </si>
  <si>
    <t>01.05.2008-10.07.2013 AGH: 01.04.2009 – 30.03.2012</t>
  </si>
  <si>
    <t>30.03.2009</t>
  </si>
  <si>
    <t>Mikro- i Nano-Systemy w chemii i diagnostyce biomedycznej MNS-DIAG</t>
  </si>
  <si>
    <t>01.02.2009 – 31.12.2012</t>
  </si>
  <si>
    <t>03.02.2009</t>
  </si>
  <si>
    <t>Kompozyty i Nanokompozyty ceramiczno – metalowe dla przemysłu lotniczego i samochodowego (KomCerMet)</t>
  </si>
  <si>
    <t>01.10.2008 – 30.09.2012</t>
  </si>
  <si>
    <t>01.12.2008</t>
  </si>
  <si>
    <t>Nowe technologie informacyjne dla elektronicznej gospodarki i społeczeństwa informacyjnego oparte na paradygmacie SOA</t>
  </si>
  <si>
    <t>01.09.2007 – 31.12.2012</t>
  </si>
  <si>
    <t>15.11.2007</t>
  </si>
  <si>
    <t>Nowe przyjazne dla środowiska kompozyty polimerowe z wykorzystaniem surowców odnawialnych</t>
  </si>
  <si>
    <t>NUMER PROJEKTU W AGH</t>
  </si>
  <si>
    <t>207803   PBS2/A5/30/2013</t>
  </si>
  <si>
    <t>19.19.170.86570</t>
  </si>
  <si>
    <t>PBS 1</t>
  </si>
  <si>
    <t xml:space="preserve">WO </t>
  </si>
  <si>
    <r>
      <t>CAŁKOWITA WARTOŚĆ PROJEKTU (</t>
    </r>
    <r>
      <rPr>
        <b/>
        <sz val="9"/>
        <rFont val="Arial"/>
        <family val="2"/>
        <charset val="238"/>
      </rPr>
      <t>kwalifikowalne + niekwalifikowalne)</t>
    </r>
  </si>
  <si>
    <t>Opracowanie metodyki badawczej oraz urządzenia do lokalizowania krytycznych powierzchni nieciągłości górotworu-lokalizatora rozwarstwien.</t>
  </si>
  <si>
    <t>Wartość dla AGH</t>
  </si>
  <si>
    <t>22.09.2008</t>
  </si>
  <si>
    <t>16.07.2008</t>
  </si>
  <si>
    <t>18.10.2007</t>
  </si>
  <si>
    <t>02.11.2007</t>
  </si>
  <si>
    <t>17.05.2010</t>
  </si>
  <si>
    <t>01.06.2010</t>
  </si>
  <si>
    <t>21.06.2010</t>
  </si>
  <si>
    <t>27.05.2010</t>
  </si>
  <si>
    <t>04.01.2010 – 30.09.2013</t>
  </si>
  <si>
    <t>01.04.2009 – 31.03.2014 AGH: 01.01.2010-31.03.2014</t>
  </si>
  <si>
    <t>Nowe materiały konstrukcyjne o podwyższonej przewodności cieplnej</t>
  </si>
  <si>
    <t>02.01.2010-31.12.2013 AGH: 02.01.2010-31.03.2013</t>
  </si>
  <si>
    <t>Nowoczesne materiały i innowacyjne metody dla przetwarzania i monitorowania energii (MIME)</t>
  </si>
  <si>
    <t>Poprawa efektywności badań sejsmicznych w poszukiwaniu i rozpoznawaniu złóż gazu ziemnego w utworach formacji czerwonego spągowca</t>
  </si>
  <si>
    <t xml:space="preserve">01.04.2009 – 30.04.2014 AGH: 01.01.2010 – 30.04.2014 </t>
  </si>
  <si>
    <t>Zaawansowane technologie pozyskiwania energii                                                                                      zad. badawcze nr 3:Opracowanie technologii zgazowania węgla dla wysokoefektywnej produkcji paliw i energii elektrycznej</t>
  </si>
  <si>
    <t>04.05.2010-03.05.2015</t>
  </si>
  <si>
    <t>04.05.2010</t>
  </si>
  <si>
    <t>SPB</t>
  </si>
  <si>
    <t>Wydział</t>
  </si>
  <si>
    <t xml:space="preserve"> 01.07.2008-30.06.2013
AGH: 01.07.2008-31.12.2012
</t>
  </si>
  <si>
    <t>01.07.2008 – 30.04.2012     AGH: 01.04.2009-30.04.2012</t>
  </si>
  <si>
    <t>Dodatkowe Pełnomocnictwa</t>
  </si>
  <si>
    <t>Kierownik Projektu</t>
  </si>
  <si>
    <t>AGH - partner. Kierownik zadań w AGH: prof. dr hab. inż. Jan Głownia</t>
  </si>
  <si>
    <t>prof. dr hab. inż. Aleksander Fedoryszyn</t>
  </si>
  <si>
    <t>NUMER PROJ. W IW</t>
  </si>
  <si>
    <t>Data zakończ. realizacji</t>
  </si>
  <si>
    <t>Data rozpocz.  realizacji</t>
  </si>
  <si>
    <t xml:space="preserve">prof. Jacek Banaś </t>
  </si>
  <si>
    <t>prof. dr hab. inż. Mariusz Holtzer</t>
  </si>
  <si>
    <t>prof. dr hab. inż. Józef S. Suchy</t>
  </si>
  <si>
    <t>prof. dr hab. inż. Józef Dańko</t>
  </si>
  <si>
    <t>dr inż. Paweł Malinowski</t>
  </si>
  <si>
    <t>dr Beata Grabowska</t>
  </si>
  <si>
    <t>dr hab. inż. Rafał Dańko</t>
  </si>
  <si>
    <t>prof. dr hab. Jacek Banaś (WO). Kierownik zadań 4,5,6 -prof. dr hab. inż. Wojciech Górecki (WGGiOŚ)</t>
  </si>
  <si>
    <r>
      <t xml:space="preserve">TAK   </t>
    </r>
    <r>
      <rPr>
        <b/>
        <sz val="8"/>
        <rFont val="Arial"/>
        <family val="2"/>
        <charset val="238"/>
      </rPr>
      <t>M. HOLTZER</t>
    </r>
    <r>
      <rPr>
        <sz val="8"/>
        <rFont val="Arial"/>
        <family val="2"/>
        <charset val="238"/>
      </rPr>
      <t xml:space="preserve"> DO PODPISYWANIA I SKŁADANIA DOKUMENTÓW ZW. Z REALIZACJĄ PROJEKTU</t>
    </r>
  </si>
  <si>
    <r>
      <t xml:space="preserve">TAK  </t>
    </r>
    <r>
      <rPr>
        <b/>
        <sz val="8"/>
        <color theme="1"/>
        <rFont val="Arial"/>
        <family val="2"/>
        <charset val="238"/>
      </rPr>
      <t xml:space="preserve"> J. SUCHY</t>
    </r>
    <r>
      <rPr>
        <sz val="8"/>
        <color theme="1"/>
        <rFont val="Arial"/>
        <family val="2"/>
        <charset val="238"/>
      </rPr>
      <t xml:space="preserve"> DO PODPISYWANIA I SKŁADANIA DOKUMENTÓW ZW. Z REALIZACJĄ PROJEKTU</t>
    </r>
  </si>
  <si>
    <r>
      <t xml:space="preserve"> </t>
    </r>
    <r>
      <rPr>
        <b/>
        <sz val="8"/>
        <rFont val="Arial"/>
        <family val="2"/>
        <charset val="238"/>
      </rPr>
      <t>J.BANAŚ -</t>
    </r>
    <r>
      <rPr>
        <sz val="8"/>
        <rFont val="Arial"/>
        <family val="2"/>
        <charset val="238"/>
      </rPr>
      <t xml:space="preserve"> DO PODPISYWANIA I SKŁADANIA DOKUMENTÓW ZW. Z REALIZACJĄ PROJEKTU</t>
    </r>
  </si>
  <si>
    <t>PROJEKTY REALIZOWANE W AGH W LATACH 2011 - 2013 (PROJEKTY KRAJOWE ORAZ WSPÓŁFINANSOWANE Z EFRR)</t>
  </si>
  <si>
    <t>K1/IN1/1/57/156360/NCBR/12</t>
  </si>
  <si>
    <t>K1/IN1/38/151093/NCBR/12</t>
  </si>
  <si>
    <t>K1/IN1/13/1560421/NCBR/12</t>
  </si>
  <si>
    <t>prof. dr hab. Mariusz Holtzer</t>
  </si>
  <si>
    <t>dr hab.Inż Dariusz Kopyciński</t>
  </si>
  <si>
    <t xml:space="preserve">prof. dr hab. Jacek Maria Banaś
</t>
  </si>
  <si>
    <t>prof. dr hab. inż. Józef Szczepan Suchy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</si>
</sst>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;[Red]#,##0.00\ &quot;zł&quot;"/>
    <numFmt numFmtId="165" formatCode="#,##0.00\ &quot;zł&quot;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Verdana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9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20"/>
      <name val="Verdana"/>
      <family val="2"/>
      <charset val="238"/>
    </font>
    <font>
      <b/>
      <sz val="20"/>
      <name val="Arial"/>
      <family val="2"/>
      <charset val="238"/>
    </font>
    <font>
      <b/>
      <sz val="16"/>
      <name val="Verdana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indexed="9"/>
      <name val="Arial Black"/>
      <family val="2"/>
      <charset val="238"/>
    </font>
    <font>
      <b/>
      <sz val="22"/>
      <color indexed="9"/>
      <name val="Arial"/>
      <family val="2"/>
      <charset val="238"/>
    </font>
    <font>
      <b/>
      <sz val="24"/>
      <name val="Arial"/>
      <family val="2"/>
      <charset val="238"/>
    </font>
    <font>
      <sz val="20"/>
      <name val="Arial"/>
      <family val="2"/>
      <charset val="238"/>
    </font>
    <font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52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165" fontId="16" fillId="2" borderId="1" xfId="0" applyNumberFormat="1" applyFont="1" applyFill="1" applyBorder="1"/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8" fillId="5" borderId="1" xfId="0" applyFont="1" applyFill="1" applyBorder="1"/>
    <xf numFmtId="164" fontId="18" fillId="5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/>
    <xf numFmtId="49" fontId="0" fillId="0" borderId="1" xfId="0" applyNumberFormat="1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9" fillId="5" borderId="0" xfId="0" applyFont="1" applyFill="1"/>
    <xf numFmtId="165" fontId="19" fillId="5" borderId="0" xfId="0" applyNumberFormat="1" applyFont="1" applyFill="1"/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wrapText="1"/>
    </xf>
    <xf numFmtId="165" fontId="11" fillId="3" borderId="1" xfId="0" applyNumberFormat="1" applyFont="1" applyFill="1" applyBorder="1" applyAlignment="1">
      <alignment wrapText="1"/>
    </xf>
    <xf numFmtId="165" fontId="12" fillId="3" borderId="1" xfId="0" applyNumberFormat="1" applyFont="1" applyFill="1" applyBorder="1"/>
    <xf numFmtId="165" fontId="11" fillId="3" borderId="1" xfId="0" applyNumberFormat="1" applyFont="1" applyFill="1" applyBorder="1"/>
    <xf numFmtId="0" fontId="17" fillId="0" borderId="0" xfId="0" applyFont="1" applyFill="1"/>
    <xf numFmtId="0" fontId="17" fillId="0" borderId="0" xfId="0" applyFont="1"/>
    <xf numFmtId="0" fontId="21" fillId="0" borderId="0" xfId="0" applyFont="1"/>
    <xf numFmtId="0" fontId="22" fillId="0" borderId="0" xfId="0" applyFont="1"/>
    <xf numFmtId="44" fontId="17" fillId="0" borderId="0" xfId="0" applyNumberFormat="1" applyFont="1"/>
    <xf numFmtId="165" fontId="3" fillId="6" borderId="1" xfId="0" applyNumberFormat="1" applyFont="1" applyFill="1" applyBorder="1" applyAlignment="1">
      <alignment horizontal="center" vertical="center"/>
    </xf>
    <xf numFmtId="8" fontId="3" fillId="4" borderId="1" xfId="0" applyNumberFormat="1" applyFont="1" applyFill="1" applyBorder="1" applyAlignment="1">
      <alignment horizontal="center" vertical="center"/>
    </xf>
    <xf numFmtId="0" fontId="0" fillId="7" borderId="0" xfId="0" applyFill="1"/>
    <xf numFmtId="0" fontId="16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Alignment="1">
      <alignment wrapText="1"/>
    </xf>
    <xf numFmtId="4" fontId="1" fillId="8" borderId="0" xfId="0" applyNumberFormat="1" applyFont="1" applyFill="1" applyAlignment="1">
      <alignment horizontal="center" vertical="center" wrapText="1"/>
    </xf>
    <xf numFmtId="14" fontId="1" fillId="8" borderId="0" xfId="0" applyNumberFormat="1" applyFont="1" applyFill="1" applyAlignment="1">
      <alignment horizontal="center" vertical="center" wrapText="1"/>
    </xf>
    <xf numFmtId="0" fontId="1" fillId="8" borderId="0" xfId="0" applyNumberFormat="1" applyFont="1" applyFill="1" applyAlignment="1">
      <alignment horizontal="center" vertical="center" wrapText="1"/>
    </xf>
    <xf numFmtId="0" fontId="23" fillId="8" borderId="0" xfId="0" applyFont="1" applyFill="1" applyAlignment="1">
      <alignment vertical="center"/>
    </xf>
    <xf numFmtId="0" fontId="23" fillId="8" borderId="0" xfId="0" applyFont="1" applyFill="1" applyAlignment="1">
      <alignment vertical="center" wrapText="1"/>
    </xf>
    <xf numFmtId="0" fontId="23" fillId="10" borderId="1" xfId="0" applyFont="1" applyFill="1" applyBorder="1" applyAlignment="1">
      <alignment horizontal="center" vertical="center"/>
    </xf>
    <xf numFmtId="0" fontId="1" fillId="10" borderId="1" xfId="0" applyNumberFormat="1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NumberFormat="1" applyFont="1" applyFill="1" applyBorder="1" applyAlignment="1">
      <alignment horizontal="left" vertical="center" wrapText="1"/>
    </xf>
    <xf numFmtId="0" fontId="1" fillId="10" borderId="1" xfId="0" applyNumberFormat="1" applyFont="1" applyFill="1" applyBorder="1" applyAlignment="1" applyProtection="1">
      <alignment vertical="center" wrapText="1"/>
      <protection locked="0"/>
    </xf>
    <xf numFmtId="0" fontId="2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1" xfId="0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5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10" borderId="1" xfId="0" applyFont="1" applyFill="1" applyBorder="1" applyAlignment="1" applyProtection="1">
      <alignment horizontal="center" vertical="center" wrapText="1"/>
      <protection locked="0"/>
    </xf>
    <xf numFmtId="14" fontId="1" fillId="10" borderId="1" xfId="0" applyNumberFormat="1" applyFont="1" applyFill="1" applyBorder="1" applyAlignment="1">
      <alignment horizontal="center" vertical="center" wrapText="1"/>
    </xf>
    <xf numFmtId="0" fontId="23" fillId="10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/>
    </xf>
    <xf numFmtId="0" fontId="1" fillId="10" borderId="4" xfId="0" applyNumberFormat="1" applyFont="1" applyFill="1" applyBorder="1" applyAlignment="1">
      <alignment horizontal="center" vertical="center" wrapText="1"/>
    </xf>
    <xf numFmtId="14" fontId="1" fillId="10" borderId="4" xfId="0" applyNumberFormat="1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4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23" fillId="10" borderId="5" xfId="0" applyNumberFormat="1" applyFont="1" applyFill="1" applyBorder="1" applyAlignment="1">
      <alignment horizontal="center" vertical="center" wrapText="1"/>
    </xf>
    <xf numFmtId="0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7" xfId="0" applyNumberFormat="1" applyFont="1" applyFill="1" applyBorder="1" applyAlignment="1">
      <alignment horizontal="center" vertical="center" wrapText="1"/>
    </xf>
    <xf numFmtId="0" fontId="23" fillId="12" borderId="1" xfId="0" applyNumberFormat="1" applyFont="1" applyFill="1" applyBorder="1" applyAlignment="1">
      <alignment horizontal="center" vertical="center" wrapText="1"/>
    </xf>
    <xf numFmtId="0" fontId="23" fillId="12" borderId="3" xfId="0" applyNumberFormat="1" applyFont="1" applyFill="1" applyBorder="1" applyAlignment="1">
      <alignment horizontal="center" vertical="center" wrapText="1"/>
    </xf>
    <xf numFmtId="4" fontId="23" fillId="12" borderId="3" xfId="0" applyNumberFormat="1" applyFont="1" applyFill="1" applyBorder="1" applyAlignment="1">
      <alignment horizontal="center" vertical="center" wrapText="1"/>
    </xf>
    <xf numFmtId="14" fontId="23" fillId="12" borderId="3" xfId="0" applyNumberFormat="1" applyFont="1" applyFill="1" applyBorder="1" applyAlignment="1">
      <alignment horizontal="center" vertical="center" wrapText="1"/>
    </xf>
    <xf numFmtId="0" fontId="26" fillId="12" borderId="1" xfId="0" applyNumberFormat="1" applyFont="1" applyFill="1" applyBorder="1" applyAlignment="1">
      <alignment horizontal="center" vertical="center" wrapText="1"/>
    </xf>
    <xf numFmtId="0" fontId="23" fillId="8" borderId="0" xfId="0" applyFont="1" applyFill="1"/>
    <xf numFmtId="0" fontId="23" fillId="9" borderId="0" xfId="0" applyFont="1" applyFill="1"/>
    <xf numFmtId="0" fontId="27" fillId="10" borderId="1" xfId="0" applyNumberFormat="1" applyFont="1" applyFill="1" applyBorder="1" applyAlignment="1">
      <alignment horizontal="center" vertical="center" wrapText="1"/>
    </xf>
    <xf numFmtId="0" fontId="27" fillId="10" borderId="4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 applyProtection="1">
      <alignment horizontal="center" vertical="center" wrapText="1"/>
      <protection locked="0"/>
    </xf>
    <xf numFmtId="0" fontId="28" fillId="10" borderId="1" xfId="0" applyFont="1" applyFill="1" applyBorder="1" applyAlignment="1">
      <alignment horizontal="center" vertical="center" wrapText="1"/>
    </xf>
    <xf numFmtId="0" fontId="27" fillId="1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23" fillId="8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CC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14" displayName="Tabela14" ref="B2:I16" totalsRowShown="0" headerRowDxfId="10" dataDxfId="8" headerRowBorderDxfId="9">
  <autoFilter ref="B2:I16"/>
  <sortState ref="B3:J299">
    <sortCondition ref="C2:C299"/>
  </sortState>
  <tableColumns count="8">
    <tableColumn id="1" name="Program/Działanie/ Poddziałanie" dataDxfId="7"/>
    <tableColumn id="3" name="Wydział" dataDxfId="6"/>
    <tableColumn id="19" name="Data rozpocz.  realizacji" dataDxfId="5"/>
    <tableColumn id="20" name="Data zakończ. realizacji" dataDxfId="4"/>
    <tableColumn id="13" name="Kierownik Projektu" dataDxfId="3"/>
    <tableColumn id="14" name="Dodatkowe Pełnomocnictwa" dataDxfId="2"/>
    <tableColumn id="15" name="NUMER PROJ. W IW" dataDxfId="1"/>
    <tableColumn id="16" name="NUMER PROJEKTU W AGH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5" zoomScaleNormal="85" workbookViewId="0">
      <selection sqref="A1:H1"/>
    </sheetView>
  </sheetViews>
  <sheetFormatPr defaultRowHeight="12.75" x14ac:dyDescent="0.2"/>
  <cols>
    <col min="1" max="1" width="22.7109375" customWidth="1"/>
    <col min="2" max="2" width="108.7109375" customWidth="1"/>
    <col min="3" max="3" width="37.28515625" customWidth="1"/>
    <col min="4" max="5" width="33.85546875" customWidth="1"/>
    <col min="6" max="6" width="32.85546875" customWidth="1"/>
    <col min="7" max="7" width="34.7109375" customWidth="1"/>
    <col min="8" max="8" width="32.42578125" customWidth="1"/>
  </cols>
  <sheetData>
    <row r="1" spans="1:8" ht="40.5" customHeight="1" x14ac:dyDescent="0.5">
      <c r="A1" s="139" t="s">
        <v>198</v>
      </c>
      <c r="B1" s="139"/>
      <c r="C1" s="139"/>
      <c r="D1" s="139"/>
      <c r="E1" s="139"/>
      <c r="F1" s="139"/>
      <c r="G1" s="139"/>
      <c r="H1" s="139"/>
    </row>
    <row r="2" spans="1:8" ht="43.5" x14ac:dyDescent="0.25">
      <c r="A2" s="67" t="s">
        <v>18</v>
      </c>
      <c r="B2" s="68" t="s">
        <v>19</v>
      </c>
      <c r="C2" s="67" t="s">
        <v>257</v>
      </c>
      <c r="D2" s="67" t="s">
        <v>103</v>
      </c>
      <c r="E2" s="67" t="s">
        <v>219</v>
      </c>
      <c r="F2" s="67" t="s">
        <v>255</v>
      </c>
      <c r="G2" s="69" t="s">
        <v>20</v>
      </c>
      <c r="H2" s="70" t="s">
        <v>21</v>
      </c>
    </row>
    <row r="3" spans="1:8" ht="15.75" x14ac:dyDescent="0.25">
      <c r="A3" s="140" t="s">
        <v>91</v>
      </c>
      <c r="B3" s="141"/>
      <c r="C3" s="141"/>
      <c r="D3" s="141"/>
      <c r="E3" s="141"/>
      <c r="F3" s="141"/>
      <c r="G3" s="141"/>
      <c r="H3" s="141"/>
    </row>
    <row r="4" spans="1:8" x14ac:dyDescent="0.2">
      <c r="A4" s="36" t="s">
        <v>25</v>
      </c>
      <c r="B4" s="36" t="s">
        <v>29</v>
      </c>
      <c r="C4" s="11">
        <v>17436754</v>
      </c>
      <c r="D4" s="11">
        <v>17436754</v>
      </c>
      <c r="E4" s="11">
        <v>0</v>
      </c>
      <c r="F4" s="11">
        <v>17436754</v>
      </c>
      <c r="G4" s="36" t="s">
        <v>30</v>
      </c>
      <c r="H4" s="11" t="s">
        <v>31</v>
      </c>
    </row>
    <row r="5" spans="1:8" s="1" customFormat="1" x14ac:dyDescent="0.2">
      <c r="A5" s="36" t="s">
        <v>25</v>
      </c>
      <c r="B5" s="36" t="s">
        <v>32</v>
      </c>
      <c r="C5" s="11">
        <v>4255000</v>
      </c>
      <c r="D5" s="11">
        <v>39729125.359999999</v>
      </c>
      <c r="E5" s="11">
        <v>284460</v>
      </c>
      <c r="F5" s="11">
        <v>40013585.359999999</v>
      </c>
      <c r="G5" s="36" t="s">
        <v>33</v>
      </c>
      <c r="H5" s="11" t="s">
        <v>31</v>
      </c>
    </row>
    <row r="6" spans="1:8" s="1" customFormat="1" ht="25.5" x14ac:dyDescent="0.2">
      <c r="A6" s="36" t="s">
        <v>104</v>
      </c>
      <c r="B6" s="36" t="s">
        <v>105</v>
      </c>
      <c r="C6" s="11">
        <v>91850</v>
      </c>
      <c r="D6" s="11">
        <v>91850</v>
      </c>
      <c r="E6" s="11">
        <v>0</v>
      </c>
      <c r="F6" s="11">
        <v>91850</v>
      </c>
      <c r="G6" s="36" t="s">
        <v>106</v>
      </c>
      <c r="H6" s="11" t="s">
        <v>107</v>
      </c>
    </row>
    <row r="7" spans="1:8" s="1" customFormat="1" x14ac:dyDescent="0.2">
      <c r="A7" s="36" t="s">
        <v>119</v>
      </c>
      <c r="B7" s="36" t="s">
        <v>222</v>
      </c>
      <c r="C7" s="11">
        <v>3138900.35</v>
      </c>
      <c r="D7" s="11">
        <v>3138900.35</v>
      </c>
      <c r="E7" s="11">
        <v>0</v>
      </c>
      <c r="F7" s="11">
        <v>3138900.35</v>
      </c>
      <c r="G7" s="36" t="s">
        <v>223</v>
      </c>
      <c r="H7" s="11" t="s">
        <v>224</v>
      </c>
    </row>
    <row r="8" spans="1:8" s="1" customFormat="1" x14ac:dyDescent="0.2">
      <c r="A8" s="36" t="s">
        <v>119</v>
      </c>
      <c r="B8" s="36" t="s">
        <v>240</v>
      </c>
      <c r="C8" s="11">
        <v>1460000</v>
      </c>
      <c r="D8" s="11">
        <v>19760000</v>
      </c>
      <c r="E8" s="11">
        <v>651682.81999999995</v>
      </c>
      <c r="F8" s="11">
        <v>20411682.82</v>
      </c>
      <c r="G8" s="36" t="s">
        <v>241</v>
      </c>
      <c r="H8" s="11" t="s">
        <v>242</v>
      </c>
    </row>
    <row r="9" spans="1:8" s="1" customFormat="1" ht="42.75" customHeight="1" x14ac:dyDescent="0.2">
      <c r="A9" s="36" t="s">
        <v>119</v>
      </c>
      <c r="B9" s="36" t="s">
        <v>246</v>
      </c>
      <c r="C9" s="11">
        <v>36290000</v>
      </c>
      <c r="D9" s="11">
        <v>36290000</v>
      </c>
      <c r="E9" s="11">
        <v>0</v>
      </c>
      <c r="F9" s="11">
        <v>36290000</v>
      </c>
      <c r="G9" s="36" t="s">
        <v>247</v>
      </c>
      <c r="H9" s="11" t="s">
        <v>248</v>
      </c>
    </row>
    <row r="10" spans="1:8" s="1" customFormat="1" ht="38.25" x14ac:dyDescent="0.2">
      <c r="A10" s="36" t="s">
        <v>176</v>
      </c>
      <c r="B10" s="36" t="s">
        <v>180</v>
      </c>
      <c r="C10" s="11">
        <v>78281.69</v>
      </c>
      <c r="D10" s="11">
        <v>78281.69</v>
      </c>
      <c r="E10" s="11">
        <v>9316.31</v>
      </c>
      <c r="F10" s="11">
        <v>87598</v>
      </c>
      <c r="G10" s="36" t="s">
        <v>146</v>
      </c>
      <c r="H10" s="11" t="s">
        <v>47</v>
      </c>
    </row>
    <row r="11" spans="1:8" s="1" customFormat="1" ht="25.5" x14ac:dyDescent="0.2">
      <c r="A11" s="36" t="s">
        <v>176</v>
      </c>
      <c r="B11" s="36" t="s">
        <v>48</v>
      </c>
      <c r="C11" s="11">
        <v>305437.71000000002</v>
      </c>
      <c r="D11" s="11">
        <v>305437.71000000002</v>
      </c>
      <c r="E11" s="11">
        <v>27442.29</v>
      </c>
      <c r="F11" s="11">
        <v>332880</v>
      </c>
      <c r="G11" s="36" t="s">
        <v>147</v>
      </c>
      <c r="H11" s="11" t="s">
        <v>190</v>
      </c>
    </row>
    <row r="12" spans="1:8" s="1" customFormat="1" ht="25.5" x14ac:dyDescent="0.2">
      <c r="A12" s="36" t="s">
        <v>176</v>
      </c>
      <c r="B12" s="9" t="s">
        <v>193</v>
      </c>
      <c r="C12" s="11">
        <v>322150</v>
      </c>
      <c r="D12" s="11">
        <v>322150</v>
      </c>
      <c r="E12" s="11">
        <v>31360</v>
      </c>
      <c r="F12" s="11">
        <v>353510</v>
      </c>
      <c r="G12" s="9" t="s">
        <v>157</v>
      </c>
      <c r="H12" s="11" t="s">
        <v>155</v>
      </c>
    </row>
    <row r="13" spans="1:8" s="1" customFormat="1" ht="25.5" x14ac:dyDescent="0.2">
      <c r="A13" s="36" t="s">
        <v>176</v>
      </c>
      <c r="B13" s="9" t="s">
        <v>216</v>
      </c>
      <c r="C13" s="11">
        <v>486352.46</v>
      </c>
      <c r="D13" s="11">
        <v>486352.46</v>
      </c>
      <c r="E13" s="11">
        <v>44816.07</v>
      </c>
      <c r="F13" s="11">
        <v>531168.53</v>
      </c>
      <c r="G13" s="9" t="s">
        <v>144</v>
      </c>
      <c r="H13" s="11" t="s">
        <v>155</v>
      </c>
    </row>
    <row r="14" spans="1:8" s="1" customFormat="1" ht="25.5" x14ac:dyDescent="0.2">
      <c r="A14" s="36" t="s">
        <v>176</v>
      </c>
      <c r="B14" s="9" t="s">
        <v>217</v>
      </c>
      <c r="C14" s="11">
        <v>159000</v>
      </c>
      <c r="D14" s="11">
        <v>159000</v>
      </c>
      <c r="E14" s="11">
        <v>14910</v>
      </c>
      <c r="F14" s="11">
        <v>173910</v>
      </c>
      <c r="G14" s="9" t="s">
        <v>145</v>
      </c>
      <c r="H14" s="11" t="s">
        <v>155</v>
      </c>
    </row>
    <row r="15" spans="1:8" s="1" customFormat="1" ht="25.5" x14ac:dyDescent="0.2">
      <c r="A15" s="36" t="s">
        <v>176</v>
      </c>
      <c r="B15" s="9" t="s">
        <v>143</v>
      </c>
      <c r="C15" s="11">
        <v>134057.38</v>
      </c>
      <c r="D15" s="11">
        <v>134057.38</v>
      </c>
      <c r="E15" s="11">
        <v>9518.2000000000007</v>
      </c>
      <c r="F15" s="11">
        <v>143575.57999999999</v>
      </c>
      <c r="G15" s="9" t="s">
        <v>145</v>
      </c>
      <c r="H15" s="11" t="s">
        <v>155</v>
      </c>
    </row>
    <row r="16" spans="1:8" s="1" customFormat="1" x14ac:dyDescent="0.2">
      <c r="A16" s="36" t="s">
        <v>56</v>
      </c>
      <c r="B16" s="36" t="s">
        <v>124</v>
      </c>
      <c r="C16" s="11">
        <v>4254045.4000000004</v>
      </c>
      <c r="D16" s="11">
        <v>36844600</v>
      </c>
      <c r="E16" s="11">
        <v>0</v>
      </c>
      <c r="F16" s="11">
        <v>36844600</v>
      </c>
      <c r="G16" s="36" t="s">
        <v>125</v>
      </c>
      <c r="H16" s="11" t="s">
        <v>59</v>
      </c>
    </row>
    <row r="17" spans="1:8" s="1" customFormat="1" x14ac:dyDescent="0.2">
      <c r="A17" s="36" t="s">
        <v>56</v>
      </c>
      <c r="B17" s="36" t="s">
        <v>57</v>
      </c>
      <c r="C17" s="11">
        <v>7312408</v>
      </c>
      <c r="D17" s="11">
        <v>7312408</v>
      </c>
      <c r="E17" s="11">
        <v>0</v>
      </c>
      <c r="F17" s="11">
        <v>7312408</v>
      </c>
      <c r="G17" s="36" t="s">
        <v>58</v>
      </c>
      <c r="H17" s="11" t="s">
        <v>227</v>
      </c>
    </row>
    <row r="18" spans="1:8" s="1" customFormat="1" x14ac:dyDescent="0.2">
      <c r="A18" s="36" t="s">
        <v>67</v>
      </c>
      <c r="B18" s="36" t="s">
        <v>68</v>
      </c>
      <c r="C18" s="11">
        <v>54941125</v>
      </c>
      <c r="D18" s="11">
        <v>54941125</v>
      </c>
      <c r="E18" s="11">
        <v>9698875</v>
      </c>
      <c r="F18" s="11">
        <v>64640000</v>
      </c>
      <c r="G18" s="36" t="s">
        <v>69</v>
      </c>
      <c r="H18" s="11" t="s">
        <v>70</v>
      </c>
    </row>
    <row r="19" spans="1:8" s="1" customFormat="1" x14ac:dyDescent="0.2">
      <c r="A19" s="36" t="s">
        <v>67</v>
      </c>
      <c r="B19" s="36" t="s">
        <v>73</v>
      </c>
      <c r="C19" s="11">
        <v>905596.09</v>
      </c>
      <c r="D19" s="11">
        <v>905596.09</v>
      </c>
      <c r="E19" s="11">
        <v>388112.6</v>
      </c>
      <c r="F19" s="11">
        <v>1293708.69</v>
      </c>
      <c r="G19" s="36" t="s">
        <v>74</v>
      </c>
      <c r="H19" s="11" t="s">
        <v>70</v>
      </c>
    </row>
    <row r="20" spans="1:8" s="1" customFormat="1" ht="15" x14ac:dyDescent="0.2">
      <c r="A20" s="12" t="s">
        <v>220</v>
      </c>
      <c r="B20" s="36"/>
      <c r="C20" s="12">
        <f xml:space="preserve"> SUM(C4:C19)</f>
        <v>131570958.08000001</v>
      </c>
      <c r="D20" s="12">
        <f xml:space="preserve"> SUM(D4:D19)</f>
        <v>217935638.03999999</v>
      </c>
      <c r="E20" s="12">
        <f xml:space="preserve"> SUM(E4:E19)</f>
        <v>11160493.289999999</v>
      </c>
      <c r="F20" s="12">
        <f xml:space="preserve"> SUM(F4:F19)</f>
        <v>229096131.32999998</v>
      </c>
      <c r="G20" s="36"/>
      <c r="H20" s="11"/>
    </row>
    <row r="21" spans="1:8" ht="15.75" x14ac:dyDescent="0.25">
      <c r="A21" s="140" t="s">
        <v>92</v>
      </c>
      <c r="B21" s="140"/>
      <c r="C21" s="140"/>
      <c r="D21" s="140"/>
      <c r="E21" s="140"/>
      <c r="F21" s="140"/>
      <c r="G21" s="140"/>
      <c r="H21" s="140"/>
    </row>
    <row r="22" spans="1:8" s="1" customFormat="1" ht="25.5" x14ac:dyDescent="0.2">
      <c r="A22" s="36" t="s">
        <v>104</v>
      </c>
      <c r="B22" s="36" t="s">
        <v>108</v>
      </c>
      <c r="C22" s="36">
        <v>2231800</v>
      </c>
      <c r="D22" s="36">
        <v>2231800</v>
      </c>
      <c r="E22" s="36">
        <v>0</v>
      </c>
      <c r="F22" s="36">
        <v>2231800</v>
      </c>
      <c r="G22" s="36" t="s">
        <v>109</v>
      </c>
      <c r="H22" s="11" t="s">
        <v>110</v>
      </c>
    </row>
    <row r="23" spans="1:8" s="1" customFormat="1" x14ac:dyDescent="0.2">
      <c r="A23" s="36" t="s">
        <v>104</v>
      </c>
      <c r="B23" s="36" t="s">
        <v>114</v>
      </c>
      <c r="C23" s="36">
        <v>4298000</v>
      </c>
      <c r="D23" s="36">
        <v>4298000</v>
      </c>
      <c r="E23" s="36">
        <v>0</v>
      </c>
      <c r="F23" s="36">
        <v>4298000</v>
      </c>
      <c r="G23" s="36" t="s">
        <v>115</v>
      </c>
      <c r="H23" s="11" t="s">
        <v>116</v>
      </c>
    </row>
    <row r="24" spans="1:8" s="1" customFormat="1" ht="38.25" x14ac:dyDescent="0.2">
      <c r="A24" s="36" t="s">
        <v>67</v>
      </c>
      <c r="B24" s="36" t="s">
        <v>7</v>
      </c>
      <c r="C24" s="36">
        <v>2341194.06</v>
      </c>
      <c r="D24" s="36">
        <v>2341194.06</v>
      </c>
      <c r="E24" s="36">
        <v>1003368.91</v>
      </c>
      <c r="F24" s="36">
        <v>3344562.97</v>
      </c>
      <c r="G24" s="36" t="s">
        <v>8</v>
      </c>
      <c r="H24" s="11" t="s">
        <v>9</v>
      </c>
    </row>
    <row r="25" spans="1:8" s="1" customFormat="1" ht="18" x14ac:dyDescent="0.2">
      <c r="A25" s="71" t="s">
        <v>220</v>
      </c>
      <c r="B25" s="36"/>
      <c r="C25" s="12">
        <f xml:space="preserve"> SUM(C22:C24)</f>
        <v>8870994.0600000005</v>
      </c>
      <c r="D25" s="12">
        <f>SUM(D22:D24)</f>
        <v>8870994.0600000005</v>
      </c>
      <c r="E25" s="12">
        <f>SUM(E22:E24)</f>
        <v>1003368.91</v>
      </c>
      <c r="F25" s="12">
        <f>SUM(F22:F24)</f>
        <v>9874362.9700000007</v>
      </c>
      <c r="G25" s="36"/>
      <c r="H25" s="11"/>
    </row>
    <row r="26" spans="1:8" ht="15.75" x14ac:dyDescent="0.25">
      <c r="A26" s="140" t="s">
        <v>93</v>
      </c>
      <c r="B26" s="140"/>
      <c r="C26" s="140"/>
      <c r="D26" s="140"/>
      <c r="E26" s="140"/>
      <c r="F26" s="140"/>
      <c r="G26" s="140"/>
      <c r="H26" s="140"/>
    </row>
    <row r="27" spans="1:8" s="1" customFormat="1" ht="25.5" x14ac:dyDescent="0.2">
      <c r="A27" s="36" t="s">
        <v>104</v>
      </c>
      <c r="B27" s="36" t="s">
        <v>111</v>
      </c>
      <c r="C27" s="11">
        <v>71000</v>
      </c>
      <c r="D27" s="11">
        <v>71000</v>
      </c>
      <c r="E27" s="11">
        <v>0</v>
      </c>
      <c r="F27" s="11">
        <v>71000</v>
      </c>
      <c r="G27" s="36" t="s">
        <v>112</v>
      </c>
      <c r="H27" s="11" t="s">
        <v>113</v>
      </c>
    </row>
    <row r="28" spans="1:8" s="1" customFormat="1" x14ac:dyDescent="0.2">
      <c r="A28" s="36" t="s">
        <v>119</v>
      </c>
      <c r="B28" s="36" t="s">
        <v>243</v>
      </c>
      <c r="C28" s="11">
        <v>1437197</v>
      </c>
      <c r="D28" s="11">
        <v>23360000</v>
      </c>
      <c r="E28" s="11">
        <v>0</v>
      </c>
      <c r="F28" s="11">
        <v>23360000</v>
      </c>
      <c r="G28" s="36" t="s">
        <v>244</v>
      </c>
      <c r="H28" s="11" t="s">
        <v>245</v>
      </c>
    </row>
    <row r="29" spans="1:8" s="1" customFormat="1" x14ac:dyDescent="0.2">
      <c r="A29" s="36" t="s">
        <v>119</v>
      </c>
      <c r="B29" s="36" t="s">
        <v>166</v>
      </c>
      <c r="C29" s="11">
        <v>8372800</v>
      </c>
      <c r="D29" s="11">
        <v>8372800</v>
      </c>
      <c r="E29" s="11">
        <v>0</v>
      </c>
      <c r="F29" s="11">
        <v>8372800</v>
      </c>
      <c r="G29" s="36" t="s">
        <v>33</v>
      </c>
      <c r="H29" s="11" t="s">
        <v>167</v>
      </c>
    </row>
    <row r="30" spans="1:8" s="1" customFormat="1" x14ac:dyDescent="0.2">
      <c r="A30" s="36" t="s">
        <v>119</v>
      </c>
      <c r="B30" s="36" t="s">
        <v>162</v>
      </c>
      <c r="C30" s="11">
        <v>11126420</v>
      </c>
      <c r="D30" s="11">
        <v>11126420</v>
      </c>
      <c r="E30" s="11">
        <v>0</v>
      </c>
      <c r="F30" s="11">
        <v>11126420</v>
      </c>
      <c r="G30" s="36" t="s">
        <v>266</v>
      </c>
      <c r="H30" s="11" t="s">
        <v>163</v>
      </c>
    </row>
    <row r="31" spans="1:8" s="1" customFormat="1" ht="25.5" x14ac:dyDescent="0.2">
      <c r="A31" s="36" t="s">
        <v>50</v>
      </c>
      <c r="B31" s="36" t="s">
        <v>51</v>
      </c>
      <c r="C31" s="11">
        <v>15000030</v>
      </c>
      <c r="D31" s="11">
        <v>15000030</v>
      </c>
      <c r="E31" s="11">
        <v>0</v>
      </c>
      <c r="F31" s="11">
        <v>15000030</v>
      </c>
      <c r="G31" s="36" t="s">
        <v>52</v>
      </c>
      <c r="H31" s="11" t="s">
        <v>53</v>
      </c>
    </row>
    <row r="32" spans="1:8" s="1" customFormat="1" ht="18" x14ac:dyDescent="0.2">
      <c r="A32" s="71" t="s">
        <v>220</v>
      </c>
      <c r="B32" s="36"/>
      <c r="C32" s="37">
        <f>SUM(C27:C31)</f>
        <v>36007447</v>
      </c>
      <c r="D32" s="37">
        <f>SUM(D27:D31)</f>
        <v>57930250</v>
      </c>
      <c r="E32" s="37">
        <f>SUM(E27:E31)</f>
        <v>0</v>
      </c>
      <c r="F32" s="37">
        <f>SUM(F27:F31)</f>
        <v>57930250</v>
      </c>
      <c r="G32" s="36"/>
      <c r="H32" s="11"/>
    </row>
    <row r="33" spans="1:8" ht="15.75" x14ac:dyDescent="0.25">
      <c r="A33" s="140" t="s">
        <v>94</v>
      </c>
      <c r="B33" s="140"/>
      <c r="C33" s="140"/>
      <c r="D33" s="140"/>
      <c r="E33" s="140"/>
      <c r="F33" s="140"/>
      <c r="G33" s="140"/>
      <c r="H33" s="140"/>
    </row>
    <row r="34" spans="1:8" s="1" customFormat="1" ht="25.5" x14ac:dyDescent="0.2">
      <c r="A34" s="36" t="s">
        <v>25</v>
      </c>
      <c r="B34" s="36" t="s">
        <v>34</v>
      </c>
      <c r="C34" s="11">
        <v>12199051</v>
      </c>
      <c r="D34" s="11">
        <v>79577915.200000003</v>
      </c>
      <c r="E34" s="36">
        <v>0</v>
      </c>
      <c r="F34" s="11">
        <v>79577915.200000003</v>
      </c>
      <c r="G34" s="36" t="s">
        <v>267</v>
      </c>
      <c r="H34" s="11" t="s">
        <v>31</v>
      </c>
    </row>
    <row r="35" spans="1:8" s="1" customFormat="1" ht="25.5" x14ac:dyDescent="0.2">
      <c r="A35" s="36" t="s">
        <v>119</v>
      </c>
      <c r="B35" s="36" t="s">
        <v>168</v>
      </c>
      <c r="C35" s="11">
        <v>1500000</v>
      </c>
      <c r="D35" s="11">
        <v>18116234</v>
      </c>
      <c r="E35" s="36">
        <v>0</v>
      </c>
      <c r="F35" s="11">
        <v>18116234</v>
      </c>
      <c r="G35" s="36" t="s">
        <v>169</v>
      </c>
      <c r="H35" s="11" t="s">
        <v>167</v>
      </c>
    </row>
    <row r="36" spans="1:8" s="1" customFormat="1" x14ac:dyDescent="0.2">
      <c r="A36" s="36" t="s">
        <v>50</v>
      </c>
      <c r="B36" s="36" t="s">
        <v>54</v>
      </c>
      <c r="C36" s="11">
        <v>89840000</v>
      </c>
      <c r="D36" s="11">
        <v>89840000</v>
      </c>
      <c r="E36" s="36">
        <v>0</v>
      </c>
      <c r="F36" s="11">
        <v>89840000</v>
      </c>
      <c r="G36" s="36" t="s">
        <v>55</v>
      </c>
      <c r="H36" s="11" t="s">
        <v>53</v>
      </c>
    </row>
    <row r="37" spans="1:8" s="1" customFormat="1" ht="18" x14ac:dyDescent="0.2">
      <c r="A37" s="71" t="s">
        <v>220</v>
      </c>
      <c r="B37" s="36"/>
      <c r="C37" s="37">
        <f>SUM(C34:C36)</f>
        <v>103539051</v>
      </c>
      <c r="D37" s="37">
        <f>SUM(D34:D36)</f>
        <v>187534149.19999999</v>
      </c>
      <c r="E37" s="37">
        <f>SUM(E34:E36)</f>
        <v>0</v>
      </c>
      <c r="F37" s="37">
        <f>SUM(F34:F36)</f>
        <v>187534149.19999999</v>
      </c>
      <c r="G37" s="36"/>
      <c r="H37" s="11"/>
    </row>
    <row r="38" spans="1:8" ht="15.75" x14ac:dyDescent="0.25">
      <c r="A38" s="140" t="s">
        <v>95</v>
      </c>
      <c r="B38" s="140"/>
      <c r="C38" s="140"/>
      <c r="D38" s="140"/>
      <c r="E38" s="140"/>
      <c r="F38" s="140"/>
      <c r="G38" s="140"/>
      <c r="H38" s="140"/>
    </row>
    <row r="39" spans="1:8" s="1" customFormat="1" ht="25.5" x14ac:dyDescent="0.2">
      <c r="A39" s="36" t="s">
        <v>25</v>
      </c>
      <c r="B39" s="36" t="s">
        <v>268</v>
      </c>
      <c r="C39" s="11">
        <v>3996948.74</v>
      </c>
      <c r="D39" s="11">
        <v>23886858.600000001</v>
      </c>
      <c r="E39" s="36">
        <v>0</v>
      </c>
      <c r="F39" s="11">
        <v>23886858.600000001</v>
      </c>
      <c r="G39" s="36" t="s">
        <v>269</v>
      </c>
      <c r="H39" s="11" t="s">
        <v>31</v>
      </c>
    </row>
    <row r="40" spans="1:8" s="1" customFormat="1" x14ac:dyDescent="0.2">
      <c r="A40" s="36" t="s">
        <v>119</v>
      </c>
      <c r="B40" s="36" t="s">
        <v>164</v>
      </c>
      <c r="C40" s="11">
        <v>5342000</v>
      </c>
      <c r="D40" s="11">
        <v>5342000</v>
      </c>
      <c r="E40" s="36">
        <v>0</v>
      </c>
      <c r="F40" s="11">
        <v>5342000</v>
      </c>
      <c r="G40" s="36" t="s">
        <v>165</v>
      </c>
      <c r="H40" s="11" t="s">
        <v>163</v>
      </c>
    </row>
    <row r="41" spans="1:8" s="1" customFormat="1" x14ac:dyDescent="0.2">
      <c r="A41" s="36" t="s">
        <v>119</v>
      </c>
      <c r="B41" s="36" t="s">
        <v>120</v>
      </c>
      <c r="C41" s="11">
        <v>3413868.17</v>
      </c>
      <c r="D41" s="11">
        <v>3413868.17</v>
      </c>
      <c r="E41" s="36">
        <v>0</v>
      </c>
      <c r="F41" s="11">
        <v>3413868.17</v>
      </c>
      <c r="G41" s="36" t="s">
        <v>121</v>
      </c>
      <c r="H41" s="11" t="s">
        <v>122</v>
      </c>
    </row>
    <row r="42" spans="1:8" s="1" customFormat="1" ht="25.5" x14ac:dyDescent="0.2">
      <c r="A42" s="36" t="s">
        <v>119</v>
      </c>
      <c r="B42" s="36" t="s">
        <v>225</v>
      </c>
      <c r="C42" s="11">
        <v>11683463.9</v>
      </c>
      <c r="D42" s="11">
        <v>11683463.9</v>
      </c>
      <c r="E42" s="36">
        <v>0</v>
      </c>
      <c r="F42" s="11">
        <v>11683463.9</v>
      </c>
      <c r="G42" s="36" t="s">
        <v>226</v>
      </c>
      <c r="H42" s="11" t="s">
        <v>227</v>
      </c>
    </row>
    <row r="43" spans="1:8" s="1" customFormat="1" ht="60.75" customHeight="1" x14ac:dyDescent="0.2">
      <c r="A43" s="36" t="s">
        <v>119</v>
      </c>
      <c r="B43" s="36" t="s">
        <v>234</v>
      </c>
      <c r="C43" s="11">
        <v>547238</v>
      </c>
      <c r="D43" s="11">
        <v>7500000</v>
      </c>
      <c r="E43" s="36">
        <v>0</v>
      </c>
      <c r="F43" s="11">
        <v>7500000</v>
      </c>
      <c r="G43" s="36" t="s">
        <v>235</v>
      </c>
      <c r="H43" s="11" t="s">
        <v>236</v>
      </c>
    </row>
    <row r="44" spans="1:8" s="1" customFormat="1" ht="25.5" x14ac:dyDescent="0.2">
      <c r="A44" s="36" t="s">
        <v>119</v>
      </c>
      <c r="B44" s="36" t="s">
        <v>249</v>
      </c>
      <c r="C44" s="11">
        <v>350000</v>
      </c>
      <c r="D44" s="11">
        <v>4716299.9800000004</v>
      </c>
      <c r="E44" s="36">
        <v>0</v>
      </c>
      <c r="F44" s="11">
        <v>4716299.9800000004</v>
      </c>
      <c r="G44" s="36" t="s">
        <v>158</v>
      </c>
      <c r="H44" s="11" t="s">
        <v>122</v>
      </c>
    </row>
    <row r="45" spans="1:8" s="1" customFormat="1" x14ac:dyDescent="0.2">
      <c r="A45" s="36" t="s">
        <v>176</v>
      </c>
      <c r="B45" s="36" t="s">
        <v>177</v>
      </c>
      <c r="C45" s="11">
        <v>55000</v>
      </c>
      <c r="D45" s="11">
        <v>55000</v>
      </c>
      <c r="E45" s="36">
        <v>5500</v>
      </c>
      <c r="F45" s="11">
        <v>60500</v>
      </c>
      <c r="G45" s="36"/>
      <c r="H45" s="11" t="s">
        <v>175</v>
      </c>
    </row>
    <row r="46" spans="1:8" s="1" customFormat="1" x14ac:dyDescent="0.2">
      <c r="A46" s="36" t="s">
        <v>176</v>
      </c>
      <c r="B46" s="36" t="s">
        <v>178</v>
      </c>
      <c r="C46" s="11">
        <v>55000</v>
      </c>
      <c r="D46" s="11">
        <v>55000</v>
      </c>
      <c r="E46" s="36">
        <v>5500</v>
      </c>
      <c r="F46" s="11">
        <v>60500</v>
      </c>
      <c r="G46" s="36" t="s">
        <v>179</v>
      </c>
      <c r="H46" s="11" t="s">
        <v>31</v>
      </c>
    </row>
    <row r="47" spans="1:8" s="1" customFormat="1" x14ac:dyDescent="0.2">
      <c r="A47" s="36" t="s">
        <v>60</v>
      </c>
      <c r="B47" s="36" t="s">
        <v>61</v>
      </c>
      <c r="C47" s="11">
        <v>32340000</v>
      </c>
      <c r="D47" s="11">
        <v>32340000</v>
      </c>
      <c r="E47" s="36">
        <v>0</v>
      </c>
      <c r="F47" s="11">
        <v>32340000</v>
      </c>
      <c r="G47" s="36" t="s">
        <v>62</v>
      </c>
      <c r="H47" s="11" t="s">
        <v>63</v>
      </c>
    </row>
    <row r="48" spans="1:8" s="1" customFormat="1" ht="18" x14ac:dyDescent="0.2">
      <c r="A48" s="71" t="s">
        <v>220</v>
      </c>
      <c r="B48" s="36"/>
      <c r="C48" s="37">
        <f>SUM(C39:C47)</f>
        <v>57783518.810000002</v>
      </c>
      <c r="D48" s="37">
        <f>SUM(D39:D47)</f>
        <v>88992490.650000006</v>
      </c>
      <c r="E48" s="37">
        <f>SUM(E39:E47)</f>
        <v>11000</v>
      </c>
      <c r="F48" s="37">
        <f>SUM(F39:F47)</f>
        <v>89003490.650000006</v>
      </c>
      <c r="G48" s="36"/>
      <c r="H48" s="11"/>
    </row>
    <row r="49" spans="1:8" ht="15.75" x14ac:dyDescent="0.25">
      <c r="A49" s="140" t="s">
        <v>97</v>
      </c>
      <c r="B49" s="140"/>
      <c r="C49" s="140"/>
      <c r="D49" s="140"/>
      <c r="E49" s="140"/>
      <c r="F49" s="140"/>
      <c r="G49" s="140"/>
      <c r="H49" s="140"/>
    </row>
    <row r="50" spans="1:8" s="1" customFormat="1" ht="25.5" x14ac:dyDescent="0.2">
      <c r="A50" s="36" t="s">
        <v>25</v>
      </c>
      <c r="B50" s="36" t="s">
        <v>26</v>
      </c>
      <c r="C50" s="11">
        <v>7099600</v>
      </c>
      <c r="D50" s="11">
        <v>46000000</v>
      </c>
      <c r="E50" s="36">
        <v>0</v>
      </c>
      <c r="F50" s="11">
        <v>46000000</v>
      </c>
      <c r="G50" s="36" t="s">
        <v>27</v>
      </c>
      <c r="H50" s="11" t="s">
        <v>28</v>
      </c>
    </row>
    <row r="51" spans="1:8" s="1" customFormat="1" ht="31.5" customHeight="1" x14ac:dyDescent="0.2">
      <c r="A51" s="36" t="s">
        <v>104</v>
      </c>
      <c r="B51" s="36" t="s">
        <v>117</v>
      </c>
      <c r="C51" s="11">
        <v>6777000</v>
      </c>
      <c r="D51" s="11">
        <v>6777000</v>
      </c>
      <c r="E51" s="36">
        <v>0</v>
      </c>
      <c r="F51" s="11">
        <v>6777000</v>
      </c>
      <c r="G51" s="36" t="s">
        <v>118</v>
      </c>
      <c r="H51" s="11"/>
    </row>
    <row r="52" spans="1:8" s="1" customFormat="1" ht="25.5" x14ac:dyDescent="0.2">
      <c r="A52" s="36" t="s">
        <v>119</v>
      </c>
      <c r="B52" s="36" t="s">
        <v>232</v>
      </c>
      <c r="C52" s="11">
        <v>6487000</v>
      </c>
      <c r="D52" s="11">
        <v>6487000</v>
      </c>
      <c r="E52" s="36">
        <v>0</v>
      </c>
      <c r="F52" s="11">
        <v>6487000</v>
      </c>
      <c r="G52" s="36" t="s">
        <v>233</v>
      </c>
      <c r="H52" s="11" t="s">
        <v>224</v>
      </c>
    </row>
    <row r="53" spans="1:8" s="1" customFormat="1" ht="25.5" x14ac:dyDescent="0.2">
      <c r="A53" s="36" t="s">
        <v>119</v>
      </c>
      <c r="B53" s="36" t="s">
        <v>237</v>
      </c>
      <c r="C53" s="11">
        <v>600000</v>
      </c>
      <c r="D53" s="11">
        <v>6150000</v>
      </c>
      <c r="E53" s="36">
        <v>220000</v>
      </c>
      <c r="F53" s="11">
        <v>6370000</v>
      </c>
      <c r="G53" s="36" t="s">
        <v>238</v>
      </c>
      <c r="H53" s="11" t="s">
        <v>239</v>
      </c>
    </row>
    <row r="54" spans="1:8" s="1" customFormat="1" ht="25.5" x14ac:dyDescent="0.2">
      <c r="A54" s="36" t="s">
        <v>119</v>
      </c>
      <c r="B54" s="36" t="s">
        <v>170</v>
      </c>
      <c r="C54" s="11">
        <v>1494600</v>
      </c>
      <c r="D54" s="11">
        <v>7388282</v>
      </c>
      <c r="E54" s="36">
        <v>0</v>
      </c>
      <c r="F54" s="11">
        <v>7388282</v>
      </c>
      <c r="G54" s="36" t="s">
        <v>171</v>
      </c>
      <c r="H54" s="11" t="s">
        <v>172</v>
      </c>
    </row>
    <row r="55" spans="1:8" s="1" customFormat="1" ht="18" x14ac:dyDescent="0.2">
      <c r="A55" s="71" t="s">
        <v>220</v>
      </c>
      <c r="B55" s="36"/>
      <c r="C55" s="37">
        <f>SUM(C50:C54)</f>
        <v>22458200</v>
      </c>
      <c r="D55" s="37">
        <f>SUM(D50:D54)</f>
        <v>72802282</v>
      </c>
      <c r="E55" s="37">
        <f>SUM(E50:E54)</f>
        <v>220000</v>
      </c>
      <c r="F55" s="37">
        <f>SUM(F50:F54)</f>
        <v>73022282</v>
      </c>
      <c r="G55" s="36"/>
      <c r="H55" s="11"/>
    </row>
    <row r="56" spans="1:8" ht="15.75" x14ac:dyDescent="0.25">
      <c r="A56" s="140" t="s">
        <v>96</v>
      </c>
      <c r="B56" s="140"/>
      <c r="C56" s="140"/>
      <c r="D56" s="140"/>
      <c r="E56" s="140"/>
      <c r="F56" s="140"/>
      <c r="G56" s="140"/>
      <c r="H56" s="140"/>
    </row>
    <row r="57" spans="1:8" s="1" customFormat="1" ht="61.5" customHeight="1" x14ac:dyDescent="0.2">
      <c r="A57" s="36" t="s">
        <v>22</v>
      </c>
      <c r="B57" s="36" t="s">
        <v>126</v>
      </c>
      <c r="C57" s="11">
        <v>572800</v>
      </c>
      <c r="D57" s="11">
        <v>1958000</v>
      </c>
      <c r="E57" s="36">
        <v>0</v>
      </c>
      <c r="F57" s="11">
        <v>1958000</v>
      </c>
      <c r="G57" s="36" t="s">
        <v>23</v>
      </c>
      <c r="H57" s="11" t="s">
        <v>24</v>
      </c>
    </row>
    <row r="58" spans="1:8" s="1" customFormat="1" ht="25.5" x14ac:dyDescent="0.2">
      <c r="A58" s="36" t="s">
        <v>119</v>
      </c>
      <c r="B58" s="36" t="s">
        <v>173</v>
      </c>
      <c r="C58" s="11">
        <v>1023900</v>
      </c>
      <c r="D58" s="11">
        <v>7000000</v>
      </c>
      <c r="E58" s="36">
        <v>100940</v>
      </c>
      <c r="F58" s="11">
        <v>7100940</v>
      </c>
      <c r="G58" s="36" t="s">
        <v>174</v>
      </c>
      <c r="H58" s="11" t="s">
        <v>175</v>
      </c>
    </row>
    <row r="59" spans="1:8" s="1" customFormat="1" x14ac:dyDescent="0.2">
      <c r="A59" s="36" t="s">
        <v>119</v>
      </c>
      <c r="B59" s="36" t="s">
        <v>228</v>
      </c>
      <c r="C59" s="11">
        <v>3470000</v>
      </c>
      <c r="D59" s="11">
        <v>3470000</v>
      </c>
      <c r="E59" s="36">
        <v>28227.24</v>
      </c>
      <c r="F59" s="36">
        <v>3498227.24</v>
      </c>
      <c r="G59" s="36" t="s">
        <v>121</v>
      </c>
      <c r="H59" s="11" t="s">
        <v>229</v>
      </c>
    </row>
    <row r="60" spans="1:8" s="1" customFormat="1" ht="18" x14ac:dyDescent="0.2">
      <c r="A60" s="71" t="s">
        <v>220</v>
      </c>
      <c r="B60" s="36"/>
      <c r="C60" s="37">
        <f>SUM(C57:C59)</f>
        <v>5066700</v>
      </c>
      <c r="D60" s="37">
        <f>SUM(D57:D59)</f>
        <v>12428000</v>
      </c>
      <c r="E60" s="37">
        <f>SUM(E57:E59)</f>
        <v>129167.24</v>
      </c>
      <c r="F60" s="37">
        <f>SUM(F57:F59)</f>
        <v>12557167.24</v>
      </c>
      <c r="G60" s="36"/>
      <c r="H60" s="11"/>
    </row>
    <row r="61" spans="1:8" ht="15.75" x14ac:dyDescent="0.25">
      <c r="A61" s="140" t="s">
        <v>98</v>
      </c>
      <c r="B61" s="140"/>
      <c r="C61" s="140"/>
      <c r="D61" s="140"/>
      <c r="E61" s="140"/>
      <c r="F61" s="140"/>
      <c r="G61" s="140"/>
      <c r="H61" s="140"/>
    </row>
    <row r="62" spans="1:8" s="1" customFormat="1" ht="25.5" x14ac:dyDescent="0.2">
      <c r="A62" s="36" t="s">
        <v>25</v>
      </c>
      <c r="B62" s="36" t="s">
        <v>271</v>
      </c>
      <c r="C62" s="11">
        <v>20805454</v>
      </c>
      <c r="D62" s="11">
        <v>20805454</v>
      </c>
      <c r="E62" s="36">
        <v>0</v>
      </c>
      <c r="F62" s="11">
        <v>20805454</v>
      </c>
      <c r="G62" s="36" t="s">
        <v>149</v>
      </c>
      <c r="H62" s="11" t="s">
        <v>31</v>
      </c>
    </row>
    <row r="63" spans="1:8" s="1" customFormat="1" ht="25.5" x14ac:dyDescent="0.2">
      <c r="A63" s="36" t="s">
        <v>67</v>
      </c>
      <c r="B63" s="36" t="s">
        <v>38</v>
      </c>
      <c r="C63" s="11">
        <v>4653557.88</v>
      </c>
      <c r="D63" s="11">
        <v>4653557.88</v>
      </c>
      <c r="E63" s="11">
        <v>1994381.95</v>
      </c>
      <c r="F63" s="11">
        <v>6650860.0800000001</v>
      </c>
      <c r="G63" s="36" t="s">
        <v>39</v>
      </c>
      <c r="H63" s="11" t="s">
        <v>40</v>
      </c>
    </row>
    <row r="64" spans="1:8" s="1" customFormat="1" x14ac:dyDescent="0.2">
      <c r="A64" s="36" t="s">
        <v>41</v>
      </c>
      <c r="B64" s="36" t="s">
        <v>42</v>
      </c>
      <c r="C64" s="11">
        <v>1298744.1200000001</v>
      </c>
      <c r="D64" s="11">
        <v>1298744.1200000001</v>
      </c>
      <c r="E64" s="11">
        <v>319815</v>
      </c>
      <c r="F64" s="11">
        <v>1618559.12</v>
      </c>
      <c r="G64" s="36" t="s">
        <v>43</v>
      </c>
      <c r="H64" s="11"/>
    </row>
    <row r="65" spans="1:8" s="1" customFormat="1" ht="18" x14ac:dyDescent="0.2">
      <c r="A65" s="71" t="s">
        <v>220</v>
      </c>
      <c r="B65" s="36"/>
      <c r="C65" s="37">
        <f>SUM(C62:C64)</f>
        <v>26757756</v>
      </c>
      <c r="D65" s="37">
        <f>SUM(D62:D64)</f>
        <v>26757756</v>
      </c>
      <c r="E65" s="37">
        <f>SUM(E62:E64)</f>
        <v>2314196.9500000002</v>
      </c>
      <c r="F65" s="37">
        <f>SUM(F62:F64)</f>
        <v>29074873.199999999</v>
      </c>
      <c r="G65" s="36"/>
      <c r="H65" s="11"/>
    </row>
    <row r="66" spans="1:8" ht="15.75" x14ac:dyDescent="0.25">
      <c r="A66" s="140" t="s">
        <v>99</v>
      </c>
      <c r="B66" s="140"/>
      <c r="C66" s="140"/>
      <c r="D66" s="140"/>
      <c r="E66" s="140"/>
      <c r="F66" s="140"/>
      <c r="G66" s="140"/>
      <c r="H66" s="140"/>
    </row>
    <row r="67" spans="1:8" s="1" customFormat="1" ht="25.5" x14ac:dyDescent="0.2">
      <c r="A67" s="36" t="s">
        <v>25</v>
      </c>
      <c r="B67" s="36" t="s">
        <v>270</v>
      </c>
      <c r="C67" s="11">
        <v>1940894</v>
      </c>
      <c r="D67" s="11">
        <v>22031860</v>
      </c>
      <c r="E67" s="36">
        <v>212094</v>
      </c>
      <c r="F67" s="36">
        <v>22243954</v>
      </c>
      <c r="G67" s="36" t="s">
        <v>272</v>
      </c>
      <c r="H67" s="11" t="s">
        <v>31</v>
      </c>
    </row>
    <row r="68" spans="1:8" s="1" customFormat="1" x14ac:dyDescent="0.2">
      <c r="A68" s="36" t="s">
        <v>60</v>
      </c>
      <c r="B68" s="36" t="s">
        <v>64</v>
      </c>
      <c r="C68" s="11">
        <v>18462734.710000001</v>
      </c>
      <c r="D68" s="11">
        <v>18462734.710000001</v>
      </c>
      <c r="E68" s="36">
        <v>3428</v>
      </c>
      <c r="F68" s="11">
        <v>18466162.710000001</v>
      </c>
      <c r="G68" s="36" t="s">
        <v>65</v>
      </c>
      <c r="H68" s="11" t="s">
        <v>66</v>
      </c>
    </row>
    <row r="69" spans="1:8" s="1" customFormat="1" ht="18" x14ac:dyDescent="0.2">
      <c r="A69" s="71" t="s">
        <v>220</v>
      </c>
      <c r="B69" s="36"/>
      <c r="C69" s="37">
        <f>SUM(C67:C68)</f>
        <v>20403628.710000001</v>
      </c>
      <c r="D69" s="37">
        <f>SUM(D67:D68)</f>
        <v>40494594.710000001</v>
      </c>
      <c r="E69" s="37">
        <f>SUM(E67:E68)</f>
        <v>215522</v>
      </c>
      <c r="F69" s="37">
        <f>SUM(F67:F68)</f>
        <v>40710116.710000001</v>
      </c>
      <c r="G69" s="36"/>
      <c r="H69" s="11"/>
    </row>
    <row r="70" spans="1:8" ht="15.75" x14ac:dyDescent="0.25">
      <c r="A70" s="140" t="s">
        <v>100</v>
      </c>
      <c r="B70" s="140"/>
      <c r="C70" s="140"/>
      <c r="D70" s="140"/>
      <c r="E70" s="140"/>
      <c r="F70" s="140"/>
      <c r="G70" s="140"/>
      <c r="H70" s="140"/>
    </row>
    <row r="71" spans="1:8" s="1" customFormat="1" ht="25.5" x14ac:dyDescent="0.2">
      <c r="A71" s="36" t="s">
        <v>119</v>
      </c>
      <c r="B71" s="36" t="s">
        <v>159</v>
      </c>
      <c r="C71" s="11">
        <v>3302150</v>
      </c>
      <c r="D71" s="11">
        <v>3302150</v>
      </c>
      <c r="E71" s="36">
        <v>0</v>
      </c>
      <c r="F71" s="11">
        <v>3302150</v>
      </c>
      <c r="G71" s="36" t="s">
        <v>160</v>
      </c>
      <c r="H71" s="11" t="s">
        <v>161</v>
      </c>
    </row>
    <row r="72" spans="1:8" s="1" customFormat="1" ht="25.5" x14ac:dyDescent="0.2">
      <c r="A72" s="36" t="s">
        <v>176</v>
      </c>
      <c r="B72" s="36" t="s">
        <v>123</v>
      </c>
      <c r="C72" s="11">
        <v>90500</v>
      </c>
      <c r="D72" s="11">
        <v>90500</v>
      </c>
      <c r="E72" s="36">
        <v>9034.82</v>
      </c>
      <c r="F72" s="11">
        <v>99534.82</v>
      </c>
      <c r="G72" s="36" t="s">
        <v>150</v>
      </c>
      <c r="H72" s="11"/>
    </row>
    <row r="73" spans="1:8" s="1" customFormat="1" ht="38.25" x14ac:dyDescent="0.2">
      <c r="A73" s="36" t="s">
        <v>67</v>
      </c>
      <c r="B73" s="36" t="s">
        <v>10</v>
      </c>
      <c r="C73" s="11">
        <v>665452.75</v>
      </c>
      <c r="D73" s="11">
        <v>665452.75</v>
      </c>
      <c r="E73" s="11">
        <v>446414.83</v>
      </c>
      <c r="F73" s="11">
        <v>1111867.58</v>
      </c>
      <c r="G73" s="36" t="s">
        <v>156</v>
      </c>
      <c r="H73" s="11" t="s">
        <v>70</v>
      </c>
    </row>
    <row r="74" spans="1:8" s="1" customFormat="1" ht="18" x14ac:dyDescent="0.2">
      <c r="A74" s="71" t="s">
        <v>220</v>
      </c>
      <c r="B74" s="36"/>
      <c r="C74" s="37">
        <f>SUM(C71:C73)</f>
        <v>4058102.75</v>
      </c>
      <c r="D74" s="37">
        <f>SUM(D71:D73)</f>
        <v>4058102.75</v>
      </c>
      <c r="E74" s="37">
        <f>SUM(E71:E73)</f>
        <v>455449.65</v>
      </c>
      <c r="F74" s="37">
        <f>SUM(F71:F73)</f>
        <v>4513552.4000000004</v>
      </c>
      <c r="G74" s="36"/>
      <c r="H74" s="11"/>
    </row>
    <row r="75" spans="1:8" s="2" customFormat="1" ht="15.75" x14ac:dyDescent="0.25">
      <c r="A75" s="140" t="s">
        <v>101</v>
      </c>
      <c r="B75" s="140"/>
      <c r="C75" s="140"/>
      <c r="D75" s="140"/>
      <c r="E75" s="140"/>
      <c r="F75" s="140"/>
      <c r="G75" s="140"/>
      <c r="H75" s="140"/>
    </row>
    <row r="76" spans="1:8" s="1" customFormat="1" ht="31.5" customHeight="1" x14ac:dyDescent="0.2">
      <c r="A76" s="36" t="s">
        <v>119</v>
      </c>
      <c r="B76" s="36" t="s">
        <v>230</v>
      </c>
      <c r="C76" s="72">
        <v>4111912</v>
      </c>
      <c r="D76" s="72">
        <v>4111912</v>
      </c>
      <c r="E76" s="11">
        <v>0</v>
      </c>
      <c r="F76" s="72">
        <v>4111912</v>
      </c>
      <c r="G76" s="36" t="s">
        <v>231</v>
      </c>
      <c r="H76" s="36" t="s">
        <v>110</v>
      </c>
    </row>
    <row r="77" spans="1:8" s="2" customFormat="1" ht="15.75" x14ac:dyDescent="0.25">
      <c r="A77" s="140" t="s">
        <v>102</v>
      </c>
      <c r="B77" s="140"/>
      <c r="C77" s="140"/>
      <c r="D77" s="140"/>
      <c r="E77" s="140"/>
      <c r="F77" s="140"/>
      <c r="G77" s="140"/>
      <c r="H77" s="140"/>
    </row>
    <row r="78" spans="1:8" s="1" customFormat="1" ht="25.5" x14ac:dyDescent="0.2">
      <c r="A78" s="36" t="s">
        <v>67</v>
      </c>
      <c r="B78" s="36" t="s">
        <v>71</v>
      </c>
      <c r="C78" s="73">
        <v>370596.79</v>
      </c>
      <c r="D78" s="73">
        <v>370596.79</v>
      </c>
      <c r="E78" s="73">
        <v>158827.19</v>
      </c>
      <c r="F78" s="73">
        <v>529423.98</v>
      </c>
      <c r="G78" s="36" t="s">
        <v>72</v>
      </c>
      <c r="H78" s="11" t="s">
        <v>70</v>
      </c>
    </row>
    <row r="79" spans="1:8" s="18" customFormat="1" ht="26.25" x14ac:dyDescent="0.4">
      <c r="A79" s="74" t="s">
        <v>221</v>
      </c>
      <c r="B79" s="75"/>
      <c r="C79" s="76">
        <f>C20+C25+C32+C37+C48+C55+C60+C65+C69+C74+C76+C78</f>
        <v>420998865.19999999</v>
      </c>
      <c r="D79" s="76">
        <f>D20+D25+D32+D37+D48+D55+D60+D65+D69+D74+D76+D78</f>
        <v>722286766.20000005</v>
      </c>
      <c r="E79" s="76">
        <f>E20+E25+E32+E37+E48+E55+E60+E65+E69+E74+E76+E78</f>
        <v>15668025.23</v>
      </c>
      <c r="F79" s="76">
        <f>F20+F25+F32+F37+F48+F55+F60+F65+F69+F74+F76+F78</f>
        <v>737957711.68000007</v>
      </c>
      <c r="G79" s="75"/>
      <c r="H79" s="77"/>
    </row>
    <row r="80" spans="1:8" x14ac:dyDescent="0.2">
      <c r="A80" s="41"/>
      <c r="B80" s="41"/>
      <c r="C80" s="42"/>
      <c r="D80" s="42"/>
      <c r="E80" s="42"/>
      <c r="F80" s="42"/>
      <c r="G80" s="41"/>
      <c r="H80" s="43"/>
    </row>
    <row r="81" spans="1:8" ht="33.75" x14ac:dyDescent="0.5">
      <c r="A81" s="142" t="s">
        <v>201</v>
      </c>
      <c r="B81" s="143"/>
      <c r="C81" s="143"/>
      <c r="D81" s="143"/>
      <c r="E81" s="143"/>
      <c r="F81" s="143"/>
      <c r="G81" s="143"/>
      <c r="H81" s="143"/>
    </row>
    <row r="82" spans="1:8" ht="43.5" x14ac:dyDescent="0.25">
      <c r="A82" s="19" t="s">
        <v>18</v>
      </c>
      <c r="B82" s="20" t="s">
        <v>19</v>
      </c>
      <c r="C82" s="19" t="s">
        <v>257</v>
      </c>
      <c r="D82" s="19" t="s">
        <v>103</v>
      </c>
      <c r="E82" s="19" t="s">
        <v>219</v>
      </c>
      <c r="F82" s="19" t="s">
        <v>255</v>
      </c>
      <c r="G82" s="21" t="s">
        <v>20</v>
      </c>
      <c r="H82" s="22" t="s">
        <v>21</v>
      </c>
    </row>
    <row r="83" spans="1:8" ht="15.75" x14ac:dyDescent="0.25">
      <c r="A83" s="133" t="s">
        <v>96</v>
      </c>
      <c r="B83" s="133"/>
      <c r="C83" s="133"/>
      <c r="D83" s="133"/>
      <c r="E83" s="133"/>
      <c r="F83" s="133"/>
      <c r="G83" s="133"/>
      <c r="H83" s="133"/>
    </row>
    <row r="84" spans="1:8" ht="25.5" x14ac:dyDescent="0.2">
      <c r="A84" s="7" t="s">
        <v>44</v>
      </c>
      <c r="B84" s="3" t="s">
        <v>256</v>
      </c>
      <c r="C84" s="4">
        <v>1317500</v>
      </c>
      <c r="D84" s="4">
        <v>1317500</v>
      </c>
      <c r="E84" s="5">
        <v>250000</v>
      </c>
      <c r="F84" s="4">
        <v>1567500</v>
      </c>
      <c r="G84" s="6" t="s">
        <v>151</v>
      </c>
      <c r="H84" s="8" t="s">
        <v>258</v>
      </c>
    </row>
    <row r="85" spans="1:8" ht="15.75" x14ac:dyDescent="0.25">
      <c r="A85" s="133" t="s">
        <v>97</v>
      </c>
      <c r="B85" s="133"/>
      <c r="C85" s="133"/>
      <c r="D85" s="133"/>
      <c r="E85" s="133"/>
      <c r="F85" s="133"/>
      <c r="G85" s="133"/>
      <c r="H85" s="133"/>
    </row>
    <row r="86" spans="1:8" ht="25.5" x14ac:dyDescent="0.2">
      <c r="A86" s="7" t="s">
        <v>44</v>
      </c>
      <c r="B86" s="7" t="s">
        <v>45</v>
      </c>
      <c r="C86" s="4">
        <v>835000</v>
      </c>
      <c r="D86" s="4">
        <v>835000</v>
      </c>
      <c r="E86" s="5">
        <v>0</v>
      </c>
      <c r="F86" s="4">
        <v>835000</v>
      </c>
      <c r="G86" s="6" t="s">
        <v>152</v>
      </c>
      <c r="H86" s="8" t="s">
        <v>130</v>
      </c>
    </row>
    <row r="87" spans="1:8" x14ac:dyDescent="0.2">
      <c r="A87" s="7" t="s">
        <v>44</v>
      </c>
      <c r="B87" s="7" t="s">
        <v>82</v>
      </c>
      <c r="C87" s="4">
        <v>1770000</v>
      </c>
      <c r="D87" s="4">
        <v>1770000</v>
      </c>
      <c r="E87" s="5">
        <v>600000</v>
      </c>
      <c r="F87" s="4">
        <v>2370000</v>
      </c>
      <c r="G87" s="6" t="s">
        <v>212</v>
      </c>
      <c r="H87" s="8" t="s">
        <v>259</v>
      </c>
    </row>
    <row r="88" spans="1:8" ht="15.75" x14ac:dyDescent="0.25">
      <c r="A88" s="133" t="s">
        <v>91</v>
      </c>
      <c r="B88" s="134"/>
      <c r="C88" s="134"/>
      <c r="D88" s="134"/>
      <c r="E88" s="134"/>
      <c r="F88" s="134"/>
      <c r="G88" s="134"/>
      <c r="H88" s="134"/>
    </row>
    <row r="89" spans="1:8" ht="25.5" x14ac:dyDescent="0.2">
      <c r="A89" s="7" t="s">
        <v>44</v>
      </c>
      <c r="B89" s="7" t="s">
        <v>83</v>
      </c>
      <c r="C89" s="4">
        <v>855450</v>
      </c>
      <c r="D89" s="4">
        <v>855450</v>
      </c>
      <c r="E89" s="5">
        <v>16000</v>
      </c>
      <c r="F89" s="4">
        <v>871450</v>
      </c>
      <c r="G89" s="6" t="s">
        <v>153</v>
      </c>
      <c r="H89" s="8" t="s">
        <v>260</v>
      </c>
    </row>
    <row r="90" spans="1:8" ht="15.75" x14ac:dyDescent="0.25">
      <c r="A90" s="133" t="s">
        <v>98</v>
      </c>
      <c r="B90" s="133"/>
      <c r="C90" s="133"/>
      <c r="D90" s="133"/>
      <c r="E90" s="133"/>
      <c r="F90" s="133"/>
      <c r="G90" s="133"/>
      <c r="H90" s="133"/>
    </row>
    <row r="91" spans="1:8" ht="38.25" x14ac:dyDescent="0.2">
      <c r="A91" s="7" t="s">
        <v>44</v>
      </c>
      <c r="B91" s="7" t="s">
        <v>84</v>
      </c>
      <c r="C91" s="4">
        <v>6512880</v>
      </c>
      <c r="D91" s="4">
        <v>6512880</v>
      </c>
      <c r="E91" s="5">
        <v>0</v>
      </c>
      <c r="F91" s="4">
        <v>6512880</v>
      </c>
      <c r="G91" s="6" t="s">
        <v>154</v>
      </c>
      <c r="H91" s="8" t="s">
        <v>261</v>
      </c>
    </row>
    <row r="92" spans="1:8" ht="20.25" x14ac:dyDescent="0.3">
      <c r="A92" s="27" t="s">
        <v>221</v>
      </c>
      <c r="B92" s="28" t="s">
        <v>203</v>
      </c>
      <c r="C92" s="29">
        <f>SUM(C84+C86+C87+C89+C91)</f>
        <v>11290830</v>
      </c>
      <c r="D92" s="29">
        <f>SUM(D84+D86+D87+D89+D91)</f>
        <v>11290830</v>
      </c>
      <c r="E92" s="29">
        <f>SUM(E84+E86+E87+E89+E91)</f>
        <v>866000</v>
      </c>
      <c r="F92" s="29">
        <f>SUM(F84+F86+F87+F89+F91)</f>
        <v>12156830</v>
      </c>
      <c r="G92" s="31"/>
      <c r="H92" s="32"/>
    </row>
    <row r="93" spans="1:8" ht="15.75" x14ac:dyDescent="0.25">
      <c r="A93" s="133" t="s">
        <v>95</v>
      </c>
      <c r="B93" s="133"/>
      <c r="C93" s="133"/>
      <c r="D93" s="133"/>
      <c r="E93" s="133"/>
      <c r="F93" s="133"/>
      <c r="G93" s="133"/>
      <c r="H93" s="133"/>
    </row>
    <row r="94" spans="1:8" ht="25.5" x14ac:dyDescent="0.2">
      <c r="A94" s="7" t="s">
        <v>85</v>
      </c>
      <c r="B94" s="7" t="s">
        <v>127</v>
      </c>
      <c r="C94" s="4">
        <v>13547779</v>
      </c>
      <c r="D94" s="4">
        <v>13547779</v>
      </c>
      <c r="E94" s="5">
        <v>5963388</v>
      </c>
      <c r="F94" s="4">
        <v>19511167</v>
      </c>
      <c r="G94" s="6" t="s">
        <v>132</v>
      </c>
      <c r="H94" s="8" t="s">
        <v>262</v>
      </c>
    </row>
    <row r="95" spans="1:8" ht="15.75" x14ac:dyDescent="0.25">
      <c r="A95" s="133" t="s">
        <v>93</v>
      </c>
      <c r="B95" s="133"/>
      <c r="C95" s="133"/>
      <c r="D95" s="133"/>
      <c r="E95" s="133"/>
      <c r="F95" s="133"/>
      <c r="G95" s="133"/>
      <c r="H95" s="133"/>
    </row>
    <row r="96" spans="1:8" ht="25.5" x14ac:dyDescent="0.2">
      <c r="A96" s="7" t="s">
        <v>85</v>
      </c>
      <c r="B96" s="7" t="s">
        <v>86</v>
      </c>
      <c r="C96" s="4">
        <v>6347000</v>
      </c>
      <c r="D96" s="4">
        <v>6347000</v>
      </c>
      <c r="E96" s="5">
        <v>1253000</v>
      </c>
      <c r="F96" s="4">
        <v>7600000</v>
      </c>
      <c r="G96" s="6" t="s">
        <v>132</v>
      </c>
      <c r="H96" s="8" t="s">
        <v>263</v>
      </c>
    </row>
    <row r="97" spans="1:8" x14ac:dyDescent="0.2">
      <c r="A97" s="7" t="s">
        <v>85</v>
      </c>
      <c r="B97" s="7" t="s">
        <v>90</v>
      </c>
      <c r="C97" s="4">
        <v>1160000</v>
      </c>
      <c r="D97" s="4">
        <v>1790000</v>
      </c>
      <c r="E97" s="5">
        <v>1540000</v>
      </c>
      <c r="F97" s="4">
        <v>3330000</v>
      </c>
      <c r="G97" s="6" t="s">
        <v>135</v>
      </c>
      <c r="H97" s="8" t="s">
        <v>262</v>
      </c>
    </row>
    <row r="98" spans="1:8" ht="15.75" x14ac:dyDescent="0.25">
      <c r="A98" s="133" t="s">
        <v>91</v>
      </c>
      <c r="B98" s="134"/>
      <c r="C98" s="134"/>
      <c r="D98" s="134"/>
      <c r="E98" s="134"/>
      <c r="F98" s="134"/>
      <c r="G98" s="134"/>
      <c r="H98" s="134"/>
    </row>
    <row r="99" spans="1:8" x14ac:dyDescent="0.2">
      <c r="A99" s="7" t="s">
        <v>85</v>
      </c>
      <c r="B99" s="7" t="s">
        <v>87</v>
      </c>
      <c r="C99" s="4">
        <v>1099000</v>
      </c>
      <c r="D99" s="4">
        <v>1099000</v>
      </c>
      <c r="E99" s="5">
        <v>320000</v>
      </c>
      <c r="F99" s="4">
        <v>1419000</v>
      </c>
      <c r="G99" s="6" t="s">
        <v>133</v>
      </c>
      <c r="H99" s="8" t="s">
        <v>264</v>
      </c>
    </row>
    <row r="100" spans="1:8" ht="15.75" x14ac:dyDescent="0.25">
      <c r="A100" s="133" t="s">
        <v>100</v>
      </c>
      <c r="B100" s="133"/>
      <c r="C100" s="133"/>
      <c r="D100" s="133"/>
      <c r="E100" s="133"/>
      <c r="F100" s="133"/>
      <c r="G100" s="133"/>
      <c r="H100" s="133"/>
    </row>
    <row r="101" spans="1:8" x14ac:dyDescent="0.2">
      <c r="A101" s="7" t="s">
        <v>85</v>
      </c>
      <c r="B101" s="7" t="s">
        <v>88</v>
      </c>
      <c r="C101" s="4">
        <v>1200000</v>
      </c>
      <c r="D101" s="4">
        <v>1200000</v>
      </c>
      <c r="E101" s="5">
        <v>0</v>
      </c>
      <c r="F101" s="4">
        <v>1200000</v>
      </c>
      <c r="G101" s="6" t="s">
        <v>132</v>
      </c>
      <c r="H101" s="8" t="s">
        <v>265</v>
      </c>
    </row>
    <row r="102" spans="1:8" ht="15.75" x14ac:dyDescent="0.25">
      <c r="A102" s="133" t="s">
        <v>97</v>
      </c>
      <c r="B102" s="133"/>
      <c r="C102" s="133"/>
      <c r="D102" s="133"/>
      <c r="E102" s="133"/>
      <c r="F102" s="133"/>
      <c r="G102" s="133"/>
      <c r="H102" s="133"/>
    </row>
    <row r="103" spans="1:8" x14ac:dyDescent="0.2">
      <c r="A103" s="7" t="s">
        <v>85</v>
      </c>
      <c r="B103" s="7" t="s">
        <v>89</v>
      </c>
      <c r="C103" s="4">
        <v>1150000</v>
      </c>
      <c r="D103" s="4">
        <v>2517500</v>
      </c>
      <c r="E103" s="5">
        <v>1732500</v>
      </c>
      <c r="F103" s="4">
        <v>4250000</v>
      </c>
      <c r="G103" s="6" t="s">
        <v>134</v>
      </c>
      <c r="H103" s="8" t="s">
        <v>128</v>
      </c>
    </row>
    <row r="104" spans="1:8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ht="20.25" x14ac:dyDescent="0.3">
      <c r="A105" s="27" t="s">
        <v>221</v>
      </c>
      <c r="B105" s="28" t="s">
        <v>204</v>
      </c>
      <c r="C105" s="29">
        <f>SUM(C94+C96+C97+C99+C101+C103)</f>
        <v>24503779</v>
      </c>
      <c r="D105" s="29">
        <f>SUM(D94+D96+D97+D99+D101+D103)</f>
        <v>26501279</v>
      </c>
      <c r="E105" s="29">
        <f>SUM(E94+E96+E97+E99+E101+E103)</f>
        <v>10808888</v>
      </c>
      <c r="F105" s="29">
        <f>SUM(F94+F96+F97+F99+F101+F103)</f>
        <v>37310167</v>
      </c>
      <c r="G105" s="30"/>
      <c r="H105" s="30"/>
    </row>
    <row r="106" spans="1:8" x14ac:dyDescent="0.2">
      <c r="A106" s="23"/>
      <c r="B106" s="23"/>
      <c r="C106" s="23"/>
      <c r="D106" s="23"/>
      <c r="E106" s="23"/>
      <c r="F106" s="23"/>
      <c r="G106" s="23"/>
      <c r="H106" s="23"/>
    </row>
    <row r="107" spans="1:8" ht="26.25" x14ac:dyDescent="0.4">
      <c r="A107" s="33" t="s">
        <v>221</v>
      </c>
      <c r="B107" s="24" t="s">
        <v>197</v>
      </c>
      <c r="C107" s="25">
        <f>SUM(C92+C105)</f>
        <v>35794609</v>
      </c>
      <c r="D107" s="25">
        <f>SUM(D92+D105)</f>
        <v>37792109</v>
      </c>
      <c r="E107" s="25">
        <f>SUM(E92+E105)</f>
        <v>11674888</v>
      </c>
      <c r="F107" s="25">
        <f>SUM(F92+F105)</f>
        <v>49466997</v>
      </c>
      <c r="G107" s="26"/>
      <c r="H107" s="26"/>
    </row>
    <row r="108" spans="1:8" x14ac:dyDescent="0.2">
      <c r="A108" s="44"/>
      <c r="B108" s="44"/>
      <c r="C108" s="44"/>
      <c r="D108" s="44"/>
      <c r="E108" s="44"/>
      <c r="F108" s="44"/>
      <c r="G108" s="44"/>
      <c r="H108" s="44"/>
    </row>
    <row r="109" spans="1:8" ht="33.75" x14ac:dyDescent="0.5">
      <c r="A109" s="138" t="s">
        <v>202</v>
      </c>
      <c r="B109" s="138"/>
      <c r="C109" s="138"/>
      <c r="D109" s="138"/>
      <c r="E109" s="138"/>
      <c r="F109" s="138"/>
      <c r="G109" s="138"/>
      <c r="H109" s="138"/>
    </row>
    <row r="110" spans="1:8" ht="43.5" x14ac:dyDescent="0.25">
      <c r="A110" s="45" t="s">
        <v>18</v>
      </c>
      <c r="B110" s="46" t="s">
        <v>19</v>
      </c>
      <c r="C110" s="45" t="s">
        <v>257</v>
      </c>
      <c r="D110" s="45" t="s">
        <v>103</v>
      </c>
      <c r="E110" s="45" t="s">
        <v>219</v>
      </c>
      <c r="F110" s="45" t="s">
        <v>255</v>
      </c>
      <c r="G110" s="47" t="s">
        <v>20</v>
      </c>
      <c r="H110" s="48" t="s">
        <v>21</v>
      </c>
    </row>
    <row r="111" spans="1:8" ht="15.75" customHeight="1" x14ac:dyDescent="0.25">
      <c r="A111" s="136" t="s">
        <v>91</v>
      </c>
      <c r="B111" s="137"/>
      <c r="C111" s="137"/>
      <c r="D111" s="137"/>
      <c r="E111" s="137"/>
      <c r="F111" s="137"/>
      <c r="G111" s="137"/>
      <c r="H111" s="137"/>
    </row>
    <row r="112" spans="1:8" ht="25.5" x14ac:dyDescent="0.2">
      <c r="A112" s="15" t="s">
        <v>194</v>
      </c>
      <c r="B112" s="16" t="s">
        <v>200</v>
      </c>
      <c r="C112" s="17">
        <v>2330000</v>
      </c>
      <c r="D112" s="17">
        <v>2330000</v>
      </c>
      <c r="E112" s="17">
        <v>144000</v>
      </c>
      <c r="F112" s="17">
        <v>2474000</v>
      </c>
      <c r="G112" s="15" t="s">
        <v>196</v>
      </c>
      <c r="H112" s="15" t="s">
        <v>195</v>
      </c>
    </row>
    <row r="113" spans="1:9" ht="15.75" x14ac:dyDescent="0.25">
      <c r="A113" s="135" t="s">
        <v>99</v>
      </c>
      <c r="B113" s="135"/>
      <c r="C113" s="135"/>
      <c r="D113" s="135"/>
      <c r="E113" s="135"/>
      <c r="F113" s="135"/>
      <c r="G113" s="135"/>
      <c r="H113" s="135"/>
    </row>
    <row r="114" spans="1:9" ht="38.25" x14ac:dyDescent="0.2">
      <c r="A114" s="15" t="s">
        <v>194</v>
      </c>
      <c r="B114" s="16" t="s">
        <v>273</v>
      </c>
      <c r="C114" s="84">
        <v>18550000</v>
      </c>
      <c r="D114" s="17">
        <v>80000000</v>
      </c>
      <c r="E114" s="17">
        <v>0</v>
      </c>
      <c r="F114" s="17">
        <v>80000000</v>
      </c>
      <c r="G114" s="15" t="s">
        <v>274</v>
      </c>
      <c r="H114" s="15" t="s">
        <v>275</v>
      </c>
    </row>
    <row r="115" spans="1:9" ht="21.75" customHeight="1" x14ac:dyDescent="0.3">
      <c r="A115" s="87" t="s">
        <v>221</v>
      </c>
      <c r="B115" s="86" t="s">
        <v>276</v>
      </c>
      <c r="C115" s="89">
        <f>C112+C114</f>
        <v>20880000</v>
      </c>
      <c r="D115" s="89">
        <f>D112+D114</f>
        <v>82330000</v>
      </c>
      <c r="E115" s="89">
        <f>E112+E114</f>
        <v>144000</v>
      </c>
      <c r="F115" s="89">
        <f>F112+F114</f>
        <v>82474000</v>
      </c>
      <c r="G115" s="88"/>
      <c r="H115" s="88"/>
      <c r="I115" s="85"/>
    </row>
    <row r="116" spans="1:9" x14ac:dyDescent="0.2">
      <c r="A116" s="44"/>
      <c r="B116" s="44"/>
      <c r="C116" s="44"/>
      <c r="D116" s="44"/>
      <c r="E116" s="44"/>
      <c r="F116" s="44"/>
      <c r="G116" s="44"/>
      <c r="H116" s="44"/>
    </row>
    <row r="117" spans="1:9" x14ac:dyDescent="0.2">
      <c r="A117" s="44"/>
      <c r="B117" s="44"/>
      <c r="C117" s="44"/>
      <c r="D117" s="44"/>
      <c r="E117" s="44"/>
      <c r="F117" s="44"/>
      <c r="G117" s="44"/>
      <c r="H117" s="44"/>
    </row>
    <row r="118" spans="1:9" x14ac:dyDescent="0.2">
      <c r="A118" s="44"/>
      <c r="B118" s="44"/>
      <c r="C118" s="44"/>
      <c r="D118" s="44"/>
      <c r="E118" s="44"/>
      <c r="F118" s="44"/>
      <c r="G118" s="44"/>
      <c r="H118" s="44"/>
    </row>
    <row r="119" spans="1:9" s="34" customFormat="1" ht="24.75" x14ac:dyDescent="0.5">
      <c r="A119" s="34" t="s">
        <v>221</v>
      </c>
      <c r="B119" s="34" t="s">
        <v>199</v>
      </c>
      <c r="C119" s="35">
        <f xml:space="preserve"> SUM(C79+C107+C115)</f>
        <v>477673474.19999999</v>
      </c>
      <c r="D119" s="35">
        <f xml:space="preserve"> SUM(D79+D107+D115)</f>
        <v>842408875.20000005</v>
      </c>
      <c r="E119" s="35">
        <f xml:space="preserve"> SUM(E79+E107+E115)</f>
        <v>27486913.23</v>
      </c>
      <c r="F119" s="35">
        <f xml:space="preserve"> SUM(F79+F107+F115)</f>
        <v>869898708.68000007</v>
      </c>
      <c r="I119" s="40"/>
    </row>
    <row r="120" spans="1:9" x14ac:dyDescent="0.2">
      <c r="A120" s="44"/>
      <c r="B120" s="44"/>
      <c r="C120" s="44"/>
      <c r="D120" s="44"/>
      <c r="E120" s="44"/>
      <c r="F120" s="44"/>
      <c r="G120" s="44"/>
      <c r="H120" s="44"/>
    </row>
    <row r="121" spans="1:9" s="80" customFormat="1" ht="33.75" customHeight="1" x14ac:dyDescent="0.35"/>
    <row r="122" spans="1:9" s="81" customFormat="1" ht="68.25" customHeight="1" x14ac:dyDescent="0.35">
      <c r="D122" s="82"/>
      <c r="E122" s="82"/>
      <c r="F122" s="82"/>
    </row>
  </sheetData>
  <mergeCells count="26">
    <mergeCell ref="A83:H83"/>
    <mergeCell ref="A88:H88"/>
    <mergeCell ref="A90:H90"/>
    <mergeCell ref="A66:H66"/>
    <mergeCell ref="A49:H49"/>
    <mergeCell ref="A81:H81"/>
    <mergeCell ref="A56:H56"/>
    <mergeCell ref="A1:H1"/>
    <mergeCell ref="A75:H75"/>
    <mergeCell ref="A77:H77"/>
    <mergeCell ref="A3:H3"/>
    <mergeCell ref="A21:H21"/>
    <mergeCell ref="A26:H26"/>
    <mergeCell ref="A33:H33"/>
    <mergeCell ref="A38:H38"/>
    <mergeCell ref="A61:H61"/>
    <mergeCell ref="A70:H70"/>
    <mergeCell ref="A102:H102"/>
    <mergeCell ref="A98:H98"/>
    <mergeCell ref="A100:H100"/>
    <mergeCell ref="A85:H85"/>
    <mergeCell ref="A113:H113"/>
    <mergeCell ref="A111:H111"/>
    <mergeCell ref="A109:H109"/>
    <mergeCell ref="A95:H95"/>
    <mergeCell ref="A93:H93"/>
  </mergeCells>
  <phoneticPr fontId="0" type="noConversion"/>
  <pageMargins left="0.75" right="0.75" top="1" bottom="1" header="0.5" footer="0.5"/>
  <pageSetup paperSize="8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93"/>
  <sheetViews>
    <sheetView topLeftCell="A97" zoomScale="85" zoomScaleNormal="85" workbookViewId="0">
      <selection activeCell="F26" sqref="F26"/>
    </sheetView>
  </sheetViews>
  <sheetFormatPr defaultRowHeight="12.75" x14ac:dyDescent="0.2"/>
  <cols>
    <col min="1" max="2" width="45.28515625" customWidth="1"/>
    <col min="3" max="3" width="92" customWidth="1"/>
    <col min="4" max="4" width="43.85546875" customWidth="1"/>
    <col min="5" max="5" width="37.5703125" customWidth="1"/>
    <col min="6" max="6" width="44.42578125" customWidth="1"/>
    <col min="7" max="7" width="37.5703125" customWidth="1"/>
    <col min="8" max="8" width="31.140625" customWidth="1"/>
    <col min="9" max="9" width="25.42578125" customWidth="1"/>
  </cols>
  <sheetData>
    <row r="1" spans="1:208" ht="30" x14ac:dyDescent="0.4">
      <c r="A1" s="144" t="s">
        <v>214</v>
      </c>
      <c r="B1" s="145"/>
      <c r="C1" s="145"/>
      <c r="D1" s="145"/>
      <c r="E1" s="145"/>
      <c r="F1" s="145"/>
      <c r="G1" s="145"/>
      <c r="H1" s="145"/>
      <c r="I1" s="146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</row>
    <row r="2" spans="1:208" ht="36.75" customHeight="1" x14ac:dyDescent="0.25">
      <c r="A2" s="49" t="s">
        <v>18</v>
      </c>
      <c r="B2" s="49" t="s">
        <v>205</v>
      </c>
      <c r="C2" s="50" t="s">
        <v>19</v>
      </c>
      <c r="D2" s="49" t="s">
        <v>257</v>
      </c>
      <c r="E2" s="49" t="s">
        <v>103</v>
      </c>
      <c r="F2" s="49" t="s">
        <v>206</v>
      </c>
      <c r="G2" s="49" t="s">
        <v>207</v>
      </c>
      <c r="H2" s="51" t="s">
        <v>20</v>
      </c>
      <c r="I2" s="52" t="s">
        <v>21</v>
      </c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</row>
    <row r="3" spans="1:208" ht="13.5" customHeight="1" x14ac:dyDescent="0.25">
      <c r="A3" s="147" t="s">
        <v>91</v>
      </c>
      <c r="B3" s="145"/>
      <c r="C3" s="145"/>
      <c r="D3" s="145"/>
      <c r="E3" s="145"/>
      <c r="F3" s="145"/>
      <c r="G3" s="145"/>
      <c r="H3" s="145"/>
      <c r="I3" s="14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</row>
    <row r="4" spans="1:208" s="61" customFormat="1" ht="45" customHeight="1" x14ac:dyDescent="0.2">
      <c r="A4" s="9" t="s">
        <v>25</v>
      </c>
      <c r="B4" s="9" t="s">
        <v>208</v>
      </c>
      <c r="C4" s="9" t="s">
        <v>29</v>
      </c>
      <c r="D4" s="11">
        <v>17436754</v>
      </c>
      <c r="E4" s="11">
        <v>17436754</v>
      </c>
      <c r="F4" s="11">
        <v>17436754</v>
      </c>
      <c r="G4" s="11">
        <v>0</v>
      </c>
      <c r="H4" s="9" t="s">
        <v>30</v>
      </c>
      <c r="I4" s="10" t="s">
        <v>31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</row>
    <row r="5" spans="1:208" s="61" customFormat="1" ht="33.75" customHeight="1" x14ac:dyDescent="0.2">
      <c r="A5" s="9" t="s">
        <v>25</v>
      </c>
      <c r="B5" s="9" t="s">
        <v>208</v>
      </c>
      <c r="C5" s="9" t="s">
        <v>32</v>
      </c>
      <c r="D5" s="11">
        <v>4255000</v>
      </c>
      <c r="E5" s="11">
        <v>39729125.359999999</v>
      </c>
      <c r="F5" s="11">
        <v>40013585.359999999</v>
      </c>
      <c r="G5" s="11">
        <v>284460</v>
      </c>
      <c r="H5" s="9" t="s">
        <v>33</v>
      </c>
      <c r="I5" s="10" t="s">
        <v>31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</row>
    <row r="6" spans="1:208" s="61" customFormat="1" ht="84" customHeight="1" x14ac:dyDescent="0.2">
      <c r="A6" s="9" t="s">
        <v>104</v>
      </c>
      <c r="B6" s="9" t="s">
        <v>208</v>
      </c>
      <c r="C6" s="9" t="s">
        <v>105</v>
      </c>
      <c r="D6" s="11">
        <v>91850</v>
      </c>
      <c r="E6" s="11">
        <v>91850</v>
      </c>
      <c r="F6" s="11">
        <v>91850</v>
      </c>
      <c r="G6" s="11">
        <v>0</v>
      </c>
      <c r="H6" s="9" t="s">
        <v>106</v>
      </c>
      <c r="I6" s="10" t="s">
        <v>107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</row>
    <row r="7" spans="1:208" s="61" customFormat="1" ht="60.75" customHeight="1" x14ac:dyDescent="0.2">
      <c r="A7" s="9" t="s">
        <v>119</v>
      </c>
      <c r="B7" s="9" t="s">
        <v>208</v>
      </c>
      <c r="C7" s="9" t="s">
        <v>222</v>
      </c>
      <c r="D7" s="11">
        <v>3138900.35</v>
      </c>
      <c r="E7" s="11">
        <v>3138900.35</v>
      </c>
      <c r="F7" s="11">
        <v>3138900.35</v>
      </c>
      <c r="G7" s="11">
        <v>0</v>
      </c>
      <c r="H7" s="9" t="s">
        <v>223</v>
      </c>
      <c r="I7" s="10" t="s">
        <v>224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</row>
    <row r="8" spans="1:208" s="61" customFormat="1" ht="41.25" customHeight="1" x14ac:dyDescent="0.2">
      <c r="A8" s="9" t="s">
        <v>119</v>
      </c>
      <c r="B8" s="9" t="s">
        <v>208</v>
      </c>
      <c r="C8" s="9" t="s">
        <v>240</v>
      </c>
      <c r="D8" s="11">
        <v>1460000</v>
      </c>
      <c r="E8" s="11">
        <v>19760000</v>
      </c>
      <c r="F8" s="11">
        <v>20411682.82</v>
      </c>
      <c r="G8" s="11">
        <v>651682.81999999995</v>
      </c>
      <c r="H8" s="9" t="s">
        <v>241</v>
      </c>
      <c r="I8" s="10" t="s">
        <v>242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</row>
    <row r="9" spans="1:208" s="61" customFormat="1" ht="52.5" customHeight="1" x14ac:dyDescent="0.2">
      <c r="A9" s="9" t="s">
        <v>119</v>
      </c>
      <c r="B9" s="9" t="s">
        <v>208</v>
      </c>
      <c r="C9" s="9" t="s">
        <v>246</v>
      </c>
      <c r="D9" s="11">
        <v>36290000</v>
      </c>
      <c r="E9" s="11">
        <v>36290000</v>
      </c>
      <c r="F9" s="11">
        <v>36290000</v>
      </c>
      <c r="G9" s="11">
        <v>0</v>
      </c>
      <c r="H9" s="9" t="s">
        <v>247</v>
      </c>
      <c r="I9" s="10" t="s">
        <v>248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</row>
    <row r="10" spans="1:208" s="61" customFormat="1" ht="87.75" customHeight="1" x14ac:dyDescent="0.2">
      <c r="A10" s="9" t="s">
        <v>176</v>
      </c>
      <c r="B10" s="9" t="s">
        <v>208</v>
      </c>
      <c r="C10" s="9" t="s">
        <v>180</v>
      </c>
      <c r="D10" s="11">
        <v>78281.69</v>
      </c>
      <c r="E10" s="11">
        <v>78281.69</v>
      </c>
      <c r="F10" s="11">
        <v>87598</v>
      </c>
      <c r="G10" s="11">
        <v>9316.31</v>
      </c>
      <c r="H10" s="9" t="s">
        <v>146</v>
      </c>
      <c r="I10" s="10" t="s">
        <v>47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</row>
    <row r="11" spans="1:208" s="61" customFormat="1" ht="82.5" customHeight="1" x14ac:dyDescent="0.2">
      <c r="A11" s="9" t="s">
        <v>176</v>
      </c>
      <c r="B11" s="9" t="s">
        <v>208</v>
      </c>
      <c r="C11" s="9" t="s">
        <v>48</v>
      </c>
      <c r="D11" s="11">
        <v>305437.71000000002</v>
      </c>
      <c r="E11" s="11">
        <v>305437.71000000002</v>
      </c>
      <c r="F11" s="11">
        <v>332880</v>
      </c>
      <c r="G11" s="11">
        <v>27442.29</v>
      </c>
      <c r="H11" s="9" t="s">
        <v>49</v>
      </c>
      <c r="I11" s="10" t="s">
        <v>190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</row>
    <row r="12" spans="1:208" s="61" customFormat="1" ht="82.5" customHeight="1" x14ac:dyDescent="0.2">
      <c r="A12" s="9" t="s">
        <v>176</v>
      </c>
      <c r="B12" s="9" t="s">
        <v>208</v>
      </c>
      <c r="C12" s="9" t="s">
        <v>193</v>
      </c>
      <c r="D12" s="11">
        <v>322150</v>
      </c>
      <c r="E12" s="11">
        <v>322150</v>
      </c>
      <c r="F12" s="11">
        <v>353510</v>
      </c>
      <c r="G12" s="11">
        <v>31360</v>
      </c>
      <c r="H12" s="9" t="s">
        <v>157</v>
      </c>
      <c r="I12" s="10" t="s">
        <v>155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</row>
    <row r="13" spans="1:208" s="61" customFormat="1" ht="82.5" customHeight="1" x14ac:dyDescent="0.2">
      <c r="A13" s="9" t="s">
        <v>176</v>
      </c>
      <c r="B13" s="9" t="s">
        <v>208</v>
      </c>
      <c r="C13" s="9" t="s">
        <v>216</v>
      </c>
      <c r="D13" s="11">
        <v>486352.46</v>
      </c>
      <c r="E13" s="11">
        <v>486352.46</v>
      </c>
      <c r="F13" s="11">
        <v>531168.53</v>
      </c>
      <c r="G13" s="11">
        <v>44816.07</v>
      </c>
      <c r="H13" s="9" t="s">
        <v>144</v>
      </c>
      <c r="I13" s="10" t="s">
        <v>155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</row>
    <row r="14" spans="1:208" s="61" customFormat="1" ht="82.5" customHeight="1" x14ac:dyDescent="0.2">
      <c r="A14" s="9" t="s">
        <v>176</v>
      </c>
      <c r="B14" s="9" t="s">
        <v>208</v>
      </c>
      <c r="C14" s="9" t="s">
        <v>217</v>
      </c>
      <c r="D14" s="11">
        <v>159000</v>
      </c>
      <c r="E14" s="11">
        <v>159000</v>
      </c>
      <c r="F14" s="11">
        <v>173910</v>
      </c>
      <c r="G14" s="11">
        <v>14910</v>
      </c>
      <c r="H14" s="9" t="s">
        <v>145</v>
      </c>
      <c r="I14" s="10" t="s">
        <v>155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</row>
    <row r="15" spans="1:208" s="61" customFormat="1" ht="82.5" customHeight="1" x14ac:dyDescent="0.2">
      <c r="A15" s="9" t="s">
        <v>176</v>
      </c>
      <c r="B15" s="9" t="s">
        <v>208</v>
      </c>
      <c r="C15" s="9" t="s">
        <v>143</v>
      </c>
      <c r="D15" s="11">
        <v>134057.38</v>
      </c>
      <c r="E15" s="11">
        <v>134057.38</v>
      </c>
      <c r="F15" s="11">
        <v>143575.57999999999</v>
      </c>
      <c r="G15" s="11">
        <v>9518.2000000000007</v>
      </c>
      <c r="H15" s="9" t="s">
        <v>145</v>
      </c>
      <c r="I15" s="10" t="s">
        <v>155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</row>
    <row r="16" spans="1:208" s="61" customFormat="1" ht="52.5" customHeight="1" x14ac:dyDescent="0.2">
      <c r="A16" s="9" t="s">
        <v>56</v>
      </c>
      <c r="B16" s="9" t="s">
        <v>209</v>
      </c>
      <c r="C16" s="9" t="s">
        <v>124</v>
      </c>
      <c r="D16" s="11">
        <v>4254045.4000000004</v>
      </c>
      <c r="E16" s="11">
        <v>36844600</v>
      </c>
      <c r="F16" s="11">
        <v>36844600</v>
      </c>
      <c r="G16" s="11">
        <v>0</v>
      </c>
      <c r="H16" s="9" t="s">
        <v>125</v>
      </c>
      <c r="I16" s="10" t="s">
        <v>59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</row>
    <row r="17" spans="1:208" s="61" customFormat="1" ht="64.5" customHeight="1" x14ac:dyDescent="0.2">
      <c r="A17" s="9" t="s">
        <v>56</v>
      </c>
      <c r="B17" s="9" t="s">
        <v>209</v>
      </c>
      <c r="C17" s="9" t="s">
        <v>57</v>
      </c>
      <c r="D17" s="11">
        <v>7312408</v>
      </c>
      <c r="E17" s="11">
        <v>7312408</v>
      </c>
      <c r="F17" s="11">
        <v>7312408</v>
      </c>
      <c r="G17" s="11">
        <v>0</v>
      </c>
      <c r="H17" s="9" t="s">
        <v>58</v>
      </c>
      <c r="I17" s="10" t="s">
        <v>227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</row>
    <row r="18" spans="1:208" s="61" customFormat="1" ht="71.25" customHeight="1" x14ac:dyDescent="0.2">
      <c r="A18" s="9" t="s">
        <v>67</v>
      </c>
      <c r="B18" s="9" t="s">
        <v>209</v>
      </c>
      <c r="C18" s="9" t="s">
        <v>68</v>
      </c>
      <c r="D18" s="11">
        <v>54941125</v>
      </c>
      <c r="E18" s="11">
        <v>54941125</v>
      </c>
      <c r="F18" s="11">
        <v>64640000</v>
      </c>
      <c r="G18" s="11">
        <v>9698875</v>
      </c>
      <c r="H18" s="9" t="s">
        <v>69</v>
      </c>
      <c r="I18" s="10" t="s">
        <v>70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</row>
    <row r="19" spans="1:208" s="61" customFormat="1" ht="84" customHeight="1" x14ac:dyDescent="0.2">
      <c r="A19" s="9" t="s">
        <v>67</v>
      </c>
      <c r="B19" s="9" t="s">
        <v>209</v>
      </c>
      <c r="C19" s="9" t="s">
        <v>73</v>
      </c>
      <c r="D19" s="11">
        <v>905596.09</v>
      </c>
      <c r="E19" s="11">
        <v>905596.09</v>
      </c>
      <c r="F19" s="11">
        <v>1293708.69</v>
      </c>
      <c r="G19" s="11">
        <v>388112.6</v>
      </c>
      <c r="H19" s="9" t="s">
        <v>74</v>
      </c>
      <c r="I19" s="10" t="s">
        <v>70</v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</row>
    <row r="20" spans="1:208" s="60" customFormat="1" ht="51" customHeight="1" x14ac:dyDescent="0.2">
      <c r="A20" s="7" t="s">
        <v>44</v>
      </c>
      <c r="B20" s="7" t="s">
        <v>210</v>
      </c>
      <c r="C20" s="7" t="s">
        <v>83</v>
      </c>
      <c r="D20" s="4">
        <v>855450</v>
      </c>
      <c r="E20" s="4">
        <v>855450</v>
      </c>
      <c r="F20" s="4">
        <v>871450</v>
      </c>
      <c r="G20" s="83">
        <v>16000</v>
      </c>
      <c r="H20" s="6" t="s">
        <v>183</v>
      </c>
      <c r="I20" s="8" t="s">
        <v>260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</row>
    <row r="21" spans="1:208" s="60" customFormat="1" ht="39.75" customHeight="1" x14ac:dyDescent="0.2">
      <c r="A21" s="7" t="s">
        <v>85</v>
      </c>
      <c r="B21" s="7" t="s">
        <v>210</v>
      </c>
      <c r="C21" s="7" t="s">
        <v>87</v>
      </c>
      <c r="D21" s="4">
        <v>1099000</v>
      </c>
      <c r="E21" s="4">
        <v>1099000</v>
      </c>
      <c r="F21" s="4">
        <v>1419000</v>
      </c>
      <c r="G21" s="83">
        <v>320000</v>
      </c>
      <c r="H21" s="6" t="s">
        <v>133</v>
      </c>
      <c r="I21" s="8" t="s">
        <v>264</v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</row>
    <row r="22" spans="1:208" s="62" customFormat="1" ht="48" customHeight="1" x14ac:dyDescent="0.2">
      <c r="A22" s="15" t="s">
        <v>194</v>
      </c>
      <c r="B22" s="15" t="s">
        <v>210</v>
      </c>
      <c r="C22" s="16" t="s">
        <v>211</v>
      </c>
      <c r="D22" s="17">
        <v>2330000</v>
      </c>
      <c r="E22" s="17">
        <v>2330000</v>
      </c>
      <c r="F22" s="17">
        <v>2474000</v>
      </c>
      <c r="G22" s="17">
        <v>144000</v>
      </c>
      <c r="H22" s="15" t="s">
        <v>196</v>
      </c>
      <c r="I22" s="15" t="s">
        <v>195</v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</row>
    <row r="23" spans="1:208" ht="15" x14ac:dyDescent="0.2">
      <c r="A23" s="55" t="s">
        <v>220</v>
      </c>
      <c r="B23" s="55"/>
      <c r="C23" s="53"/>
      <c r="D23" s="56">
        <f xml:space="preserve"> SUM(D4:D22)</f>
        <v>135855408.08000001</v>
      </c>
      <c r="E23" s="56">
        <f xml:space="preserve"> SUM(E4:E22)</f>
        <v>222220088.03999999</v>
      </c>
      <c r="F23" s="56">
        <f xml:space="preserve"> SUM(F4:F22)</f>
        <v>233860581.32999998</v>
      </c>
      <c r="G23" s="56">
        <f xml:space="preserve"> SUM(G4:G22)</f>
        <v>11640493.289999999</v>
      </c>
      <c r="H23" s="53"/>
      <c r="I23" s="54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</row>
    <row r="24" spans="1:208" ht="15.75" customHeight="1" x14ac:dyDescent="0.25">
      <c r="A24" s="147" t="s">
        <v>92</v>
      </c>
      <c r="B24" s="148"/>
      <c r="C24" s="148"/>
      <c r="D24" s="148"/>
      <c r="E24" s="148"/>
      <c r="F24" s="148"/>
      <c r="G24" s="148"/>
      <c r="H24" s="148"/>
      <c r="I24" s="149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</row>
    <row r="25" spans="1:208" s="61" customFormat="1" ht="84.75" customHeight="1" x14ac:dyDescent="0.2">
      <c r="A25" s="9" t="s">
        <v>104</v>
      </c>
      <c r="B25" s="9" t="s">
        <v>208</v>
      </c>
      <c r="C25" s="9" t="s">
        <v>108</v>
      </c>
      <c r="D25" s="36">
        <v>2231800</v>
      </c>
      <c r="E25" s="36">
        <v>2231800</v>
      </c>
      <c r="F25" s="36">
        <v>2231800</v>
      </c>
      <c r="G25" s="36">
        <v>0</v>
      </c>
      <c r="H25" s="9" t="s">
        <v>109</v>
      </c>
      <c r="I25" s="10" t="s">
        <v>110</v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</row>
    <row r="26" spans="1:208" s="61" customFormat="1" ht="75.75" customHeight="1" x14ac:dyDescent="0.2">
      <c r="A26" s="9" t="s">
        <v>104</v>
      </c>
      <c r="B26" s="9" t="s">
        <v>208</v>
      </c>
      <c r="C26" s="9" t="s">
        <v>114</v>
      </c>
      <c r="D26" s="36">
        <v>4298000</v>
      </c>
      <c r="E26" s="36">
        <v>4298000</v>
      </c>
      <c r="F26" s="36">
        <v>4298000</v>
      </c>
      <c r="G26" s="36">
        <v>0</v>
      </c>
      <c r="H26" s="9" t="s">
        <v>115</v>
      </c>
      <c r="I26" s="10" t="s">
        <v>116</v>
      </c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</row>
    <row r="27" spans="1:208" s="61" customFormat="1" ht="66.75" customHeight="1" x14ac:dyDescent="0.2">
      <c r="A27" s="9" t="s">
        <v>67</v>
      </c>
      <c r="B27" s="9" t="s">
        <v>209</v>
      </c>
      <c r="C27" s="9" t="s">
        <v>7</v>
      </c>
      <c r="D27" s="36">
        <v>2341194.06</v>
      </c>
      <c r="E27" s="36">
        <v>2341194.06</v>
      </c>
      <c r="F27" s="36">
        <v>3344562.97</v>
      </c>
      <c r="G27" s="36">
        <v>1003368.91</v>
      </c>
      <c r="H27" s="9" t="s">
        <v>8</v>
      </c>
      <c r="I27" s="10" t="s">
        <v>9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</row>
    <row r="28" spans="1:208" ht="18" x14ac:dyDescent="0.2">
      <c r="A28" s="57" t="s">
        <v>220</v>
      </c>
      <c r="B28" s="57"/>
      <c r="C28" s="53"/>
      <c r="D28" s="56">
        <f xml:space="preserve"> SUM(D25:D27)</f>
        <v>8870994.0600000005</v>
      </c>
      <c r="E28" s="56">
        <f>SUM(E25:E27)</f>
        <v>8870994.0600000005</v>
      </c>
      <c r="F28" s="56">
        <f>SUM(F25:F27)</f>
        <v>9874362.9700000007</v>
      </c>
      <c r="G28" s="56">
        <f>SUM(G25:G27)</f>
        <v>1003368.91</v>
      </c>
      <c r="H28" s="53"/>
      <c r="I28" s="54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</row>
    <row r="29" spans="1:208" ht="15.75" customHeight="1" x14ac:dyDescent="0.25">
      <c r="A29" s="147" t="s">
        <v>93</v>
      </c>
      <c r="B29" s="148"/>
      <c r="C29" s="148"/>
      <c r="D29" s="148"/>
      <c r="E29" s="148"/>
      <c r="F29" s="148"/>
      <c r="G29" s="148"/>
      <c r="H29" s="148"/>
      <c r="I29" s="149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</row>
    <row r="30" spans="1:208" s="61" customFormat="1" ht="90" customHeight="1" x14ac:dyDescent="0.2">
      <c r="A30" s="9" t="s">
        <v>104</v>
      </c>
      <c r="B30" s="9" t="s">
        <v>208</v>
      </c>
      <c r="C30" s="9" t="s">
        <v>111</v>
      </c>
      <c r="D30" s="13">
        <v>71000</v>
      </c>
      <c r="E30" s="13">
        <v>71000</v>
      </c>
      <c r="F30" s="13">
        <v>71000</v>
      </c>
      <c r="G30" s="13">
        <v>0</v>
      </c>
      <c r="H30" s="9" t="s">
        <v>182</v>
      </c>
      <c r="I30" s="10" t="s">
        <v>113</v>
      </c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</row>
    <row r="31" spans="1:208" s="61" customFormat="1" ht="71.25" customHeight="1" x14ac:dyDescent="0.2">
      <c r="A31" s="9" t="s">
        <v>119</v>
      </c>
      <c r="B31" s="9" t="s">
        <v>208</v>
      </c>
      <c r="C31" s="9" t="s">
        <v>243</v>
      </c>
      <c r="D31" s="13">
        <v>1437197</v>
      </c>
      <c r="E31" s="13">
        <v>23360000</v>
      </c>
      <c r="F31" s="13">
        <v>23360000</v>
      </c>
      <c r="G31" s="13">
        <v>0</v>
      </c>
      <c r="H31" s="9" t="s">
        <v>244</v>
      </c>
      <c r="I31" s="10" t="s">
        <v>245</v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</row>
    <row r="32" spans="1:208" s="61" customFormat="1" ht="75.75" customHeight="1" x14ac:dyDescent="0.2">
      <c r="A32" s="9" t="s">
        <v>119</v>
      </c>
      <c r="B32" s="9" t="s">
        <v>208</v>
      </c>
      <c r="C32" s="9" t="s">
        <v>166</v>
      </c>
      <c r="D32" s="13">
        <v>8372800</v>
      </c>
      <c r="E32" s="13">
        <v>8372800</v>
      </c>
      <c r="F32" s="13">
        <v>8372800</v>
      </c>
      <c r="G32" s="13">
        <v>0</v>
      </c>
      <c r="H32" s="9" t="s">
        <v>33</v>
      </c>
      <c r="I32" s="10" t="s">
        <v>167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</row>
    <row r="33" spans="1:208" s="61" customFormat="1" ht="72" customHeight="1" x14ac:dyDescent="0.2">
      <c r="A33" s="9" t="s">
        <v>119</v>
      </c>
      <c r="B33" s="9" t="s">
        <v>208</v>
      </c>
      <c r="C33" s="9" t="s">
        <v>162</v>
      </c>
      <c r="D33" s="13">
        <v>11126420</v>
      </c>
      <c r="E33" s="13">
        <v>11126420</v>
      </c>
      <c r="F33" s="13">
        <v>11126420</v>
      </c>
      <c r="G33" s="13">
        <v>0</v>
      </c>
      <c r="H33" s="9" t="s">
        <v>266</v>
      </c>
      <c r="I33" s="10" t="s">
        <v>163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</row>
    <row r="34" spans="1:208" s="61" customFormat="1" ht="66" customHeight="1" x14ac:dyDescent="0.2">
      <c r="A34" s="9" t="s">
        <v>50</v>
      </c>
      <c r="B34" s="9" t="s">
        <v>209</v>
      </c>
      <c r="C34" s="9" t="s">
        <v>51</v>
      </c>
      <c r="D34" s="13">
        <v>15000030</v>
      </c>
      <c r="E34" s="13">
        <v>15000030</v>
      </c>
      <c r="F34" s="13">
        <v>15000030</v>
      </c>
      <c r="G34" s="13">
        <v>0</v>
      </c>
      <c r="H34" s="9" t="s">
        <v>52</v>
      </c>
      <c r="I34" s="10" t="s">
        <v>53</v>
      </c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</row>
    <row r="35" spans="1:208" s="60" customFormat="1" ht="49.5" customHeight="1" x14ac:dyDescent="0.2">
      <c r="A35" s="7" t="s">
        <v>85</v>
      </c>
      <c r="B35" s="7" t="s">
        <v>210</v>
      </c>
      <c r="C35" s="7" t="s">
        <v>86</v>
      </c>
      <c r="D35" s="4">
        <v>6347000</v>
      </c>
      <c r="E35" s="4">
        <v>6347000</v>
      </c>
      <c r="F35" s="4">
        <v>7600000</v>
      </c>
      <c r="G35" s="4">
        <v>1253000</v>
      </c>
      <c r="H35" s="6" t="s">
        <v>132</v>
      </c>
      <c r="I35" s="8" t="s">
        <v>263</v>
      </c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</row>
    <row r="36" spans="1:208" s="60" customFormat="1" ht="49.5" customHeight="1" x14ac:dyDescent="0.2">
      <c r="A36" s="7" t="s">
        <v>85</v>
      </c>
      <c r="B36" s="7" t="s">
        <v>210</v>
      </c>
      <c r="C36" s="7" t="s">
        <v>90</v>
      </c>
      <c r="D36" s="4">
        <v>1160000</v>
      </c>
      <c r="E36" s="4">
        <v>1790000</v>
      </c>
      <c r="F36" s="4">
        <v>3330000</v>
      </c>
      <c r="G36" s="4">
        <v>1540000</v>
      </c>
      <c r="H36" s="6" t="s">
        <v>135</v>
      </c>
      <c r="I36" s="8" t="s">
        <v>262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</row>
    <row r="37" spans="1:208" ht="18" x14ac:dyDescent="0.2">
      <c r="A37" s="57" t="s">
        <v>220</v>
      </c>
      <c r="B37" s="57"/>
      <c r="C37" s="53"/>
      <c r="D37" s="58">
        <f>SUM(D30:D36)</f>
        <v>43514447</v>
      </c>
      <c r="E37" s="58">
        <f>SUM(E30:E36)</f>
        <v>66067250</v>
      </c>
      <c r="F37" s="58">
        <f>SUM(F30:F36)</f>
        <v>68860250</v>
      </c>
      <c r="G37" s="58">
        <f>SUM(G30:G36)</f>
        <v>2793000</v>
      </c>
      <c r="H37" s="53"/>
      <c r="I37" s="54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</row>
    <row r="38" spans="1:208" ht="15.75" customHeight="1" x14ac:dyDescent="0.25">
      <c r="A38" s="147" t="s">
        <v>94</v>
      </c>
      <c r="B38" s="148"/>
      <c r="C38" s="148"/>
      <c r="D38" s="148"/>
      <c r="E38" s="148"/>
      <c r="F38" s="148"/>
      <c r="G38" s="148"/>
      <c r="H38" s="148"/>
      <c r="I38" s="149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</row>
    <row r="39" spans="1:208" s="61" customFormat="1" ht="54.75" customHeight="1" x14ac:dyDescent="0.2">
      <c r="A39" s="9" t="s">
        <v>25</v>
      </c>
      <c r="B39" s="9" t="s">
        <v>208</v>
      </c>
      <c r="C39" s="9" t="s">
        <v>34</v>
      </c>
      <c r="D39" s="11">
        <v>12199051</v>
      </c>
      <c r="E39" s="11">
        <v>79577915.200000003</v>
      </c>
      <c r="F39" s="11">
        <v>79577915.200000003</v>
      </c>
      <c r="G39" s="11">
        <v>0</v>
      </c>
      <c r="H39" s="9" t="s">
        <v>184</v>
      </c>
      <c r="I39" s="10" t="s">
        <v>31</v>
      </c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</row>
    <row r="40" spans="1:208" s="61" customFormat="1" ht="81" customHeight="1" x14ac:dyDescent="0.2">
      <c r="A40" s="9" t="s">
        <v>119</v>
      </c>
      <c r="B40" s="9" t="s">
        <v>208</v>
      </c>
      <c r="C40" s="9" t="s">
        <v>168</v>
      </c>
      <c r="D40" s="11">
        <v>1500000</v>
      </c>
      <c r="E40" s="11">
        <v>18116234</v>
      </c>
      <c r="F40" s="11">
        <v>18116234</v>
      </c>
      <c r="G40" s="11">
        <v>0</v>
      </c>
      <c r="H40" s="9" t="s">
        <v>169</v>
      </c>
      <c r="I40" s="10" t="s">
        <v>167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</row>
    <row r="41" spans="1:208" s="61" customFormat="1" x14ac:dyDescent="0.2">
      <c r="A41" s="9" t="s">
        <v>50</v>
      </c>
      <c r="B41" s="9" t="s">
        <v>209</v>
      </c>
      <c r="C41" s="9" t="s">
        <v>54</v>
      </c>
      <c r="D41" s="11">
        <v>89840000</v>
      </c>
      <c r="E41" s="11">
        <v>89840000</v>
      </c>
      <c r="F41" s="11">
        <v>89840000</v>
      </c>
      <c r="G41" s="11">
        <v>0</v>
      </c>
      <c r="H41" s="9" t="s">
        <v>55</v>
      </c>
      <c r="I41" s="10" t="s">
        <v>53</v>
      </c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</row>
    <row r="42" spans="1:208" ht="18" x14ac:dyDescent="0.2">
      <c r="A42" s="57" t="s">
        <v>220</v>
      </c>
      <c r="B42" s="57"/>
      <c r="C42" s="53"/>
      <c r="D42" s="59">
        <f>SUM(D39:D41)</f>
        <v>103539051</v>
      </c>
      <c r="E42" s="59">
        <f>SUM(E39:E41)</f>
        <v>187534149.19999999</v>
      </c>
      <c r="F42" s="59">
        <f>SUM(F39:F41)</f>
        <v>187534149.19999999</v>
      </c>
      <c r="G42" s="59">
        <f>SUM(G39:G41)</f>
        <v>0</v>
      </c>
      <c r="H42" s="53"/>
      <c r="I42" s="54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</row>
    <row r="43" spans="1:208" ht="15.75" customHeight="1" x14ac:dyDescent="0.25">
      <c r="A43" s="147" t="s">
        <v>95</v>
      </c>
      <c r="B43" s="148"/>
      <c r="C43" s="148"/>
      <c r="D43" s="148"/>
      <c r="E43" s="148"/>
      <c r="F43" s="148"/>
      <c r="G43" s="148"/>
      <c r="H43" s="148"/>
      <c r="I43" s="149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</row>
    <row r="44" spans="1:208" s="61" customFormat="1" ht="107.25" customHeight="1" x14ac:dyDescent="0.2">
      <c r="A44" s="9" t="s">
        <v>25</v>
      </c>
      <c r="B44" s="9" t="s">
        <v>208</v>
      </c>
      <c r="C44" s="9" t="s">
        <v>268</v>
      </c>
      <c r="D44" s="11">
        <v>3996948.74</v>
      </c>
      <c r="E44" s="11">
        <v>23886858.600000001</v>
      </c>
      <c r="F44" s="11">
        <v>23886858.600000001</v>
      </c>
      <c r="G44" s="11">
        <v>0</v>
      </c>
      <c r="H44" s="9" t="s">
        <v>181</v>
      </c>
      <c r="I44" s="10" t="s">
        <v>31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</row>
    <row r="45" spans="1:208" s="61" customFormat="1" ht="66.75" customHeight="1" x14ac:dyDescent="0.2">
      <c r="A45" s="9" t="s">
        <v>119</v>
      </c>
      <c r="B45" s="9" t="s">
        <v>208</v>
      </c>
      <c r="C45" s="9" t="s">
        <v>164</v>
      </c>
      <c r="D45" s="11">
        <v>5342000</v>
      </c>
      <c r="E45" s="11">
        <v>5342000</v>
      </c>
      <c r="F45" s="11">
        <v>5342000</v>
      </c>
      <c r="G45" s="11">
        <v>0</v>
      </c>
      <c r="H45" s="9" t="s">
        <v>165</v>
      </c>
      <c r="I45" s="10" t="s">
        <v>163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</row>
    <row r="46" spans="1:208" s="61" customFormat="1" ht="55.5" customHeight="1" x14ac:dyDescent="0.2">
      <c r="A46" s="9" t="s">
        <v>119</v>
      </c>
      <c r="B46" s="9" t="s">
        <v>208</v>
      </c>
      <c r="C46" s="9" t="s">
        <v>120</v>
      </c>
      <c r="D46" s="11">
        <v>3413868.17</v>
      </c>
      <c r="E46" s="11">
        <v>3413868.17</v>
      </c>
      <c r="F46" s="11">
        <v>3413868.17</v>
      </c>
      <c r="G46" s="11">
        <v>0</v>
      </c>
      <c r="H46" s="9" t="s">
        <v>121</v>
      </c>
      <c r="I46" s="10" t="s">
        <v>122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</row>
    <row r="47" spans="1:208" s="61" customFormat="1" ht="75" customHeight="1" x14ac:dyDescent="0.2">
      <c r="A47" s="9" t="s">
        <v>119</v>
      </c>
      <c r="B47" s="9" t="s">
        <v>208</v>
      </c>
      <c r="C47" s="9" t="s">
        <v>225</v>
      </c>
      <c r="D47" s="11">
        <v>11683463.9</v>
      </c>
      <c r="E47" s="11">
        <v>11683463.9</v>
      </c>
      <c r="F47" s="11">
        <v>11683463.9</v>
      </c>
      <c r="G47" s="11">
        <v>0</v>
      </c>
      <c r="H47" s="9" t="s">
        <v>226</v>
      </c>
      <c r="I47" s="10" t="s">
        <v>227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</row>
    <row r="48" spans="1:208" s="61" customFormat="1" ht="37.5" customHeight="1" x14ac:dyDescent="0.2">
      <c r="A48" s="9" t="s">
        <v>119</v>
      </c>
      <c r="B48" s="9" t="s">
        <v>208</v>
      </c>
      <c r="C48" s="9" t="s">
        <v>234</v>
      </c>
      <c r="D48" s="11">
        <v>547238</v>
      </c>
      <c r="E48" s="11">
        <v>7500000</v>
      </c>
      <c r="F48" s="11">
        <v>7500000</v>
      </c>
      <c r="G48" s="11">
        <v>0</v>
      </c>
      <c r="H48" s="9" t="s">
        <v>278</v>
      </c>
      <c r="I48" s="10" t="s">
        <v>236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</row>
    <row r="49" spans="1:208" s="61" customFormat="1" ht="90" customHeight="1" x14ac:dyDescent="0.2">
      <c r="A49" s="9" t="s">
        <v>119</v>
      </c>
      <c r="B49" s="9" t="s">
        <v>208</v>
      </c>
      <c r="C49" s="9" t="s">
        <v>249</v>
      </c>
      <c r="D49" s="11">
        <v>350000</v>
      </c>
      <c r="E49" s="11">
        <v>4716299.9800000004</v>
      </c>
      <c r="F49" s="11">
        <v>4716299.9800000004</v>
      </c>
      <c r="G49" s="11">
        <v>0</v>
      </c>
      <c r="H49" s="9" t="s">
        <v>279</v>
      </c>
      <c r="I49" s="10" t="s">
        <v>122</v>
      </c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</row>
    <row r="50" spans="1:208" s="61" customFormat="1" ht="51" customHeight="1" x14ac:dyDescent="0.2">
      <c r="A50" s="9" t="s">
        <v>176</v>
      </c>
      <c r="B50" s="9" t="s">
        <v>208</v>
      </c>
      <c r="C50" s="9" t="s">
        <v>177</v>
      </c>
      <c r="D50" s="11">
        <v>55000</v>
      </c>
      <c r="E50" s="11">
        <v>55000</v>
      </c>
      <c r="F50" s="11">
        <v>60500</v>
      </c>
      <c r="G50" s="11">
        <v>5500</v>
      </c>
      <c r="H50" s="9" t="s">
        <v>215</v>
      </c>
      <c r="I50" s="10" t="s">
        <v>175</v>
      </c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</row>
    <row r="51" spans="1:208" s="61" customFormat="1" ht="83.25" customHeight="1" x14ac:dyDescent="0.2">
      <c r="A51" s="9" t="s">
        <v>176</v>
      </c>
      <c r="B51" s="9" t="s">
        <v>208</v>
      </c>
      <c r="C51" s="9" t="s">
        <v>178</v>
      </c>
      <c r="D51" s="11">
        <v>55000</v>
      </c>
      <c r="E51" s="11">
        <v>55000</v>
      </c>
      <c r="F51" s="11">
        <v>60500</v>
      </c>
      <c r="G51" s="11">
        <v>5500</v>
      </c>
      <c r="H51" s="9" t="s">
        <v>179</v>
      </c>
      <c r="I51" s="10" t="s">
        <v>31</v>
      </c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</row>
    <row r="52" spans="1:208" s="61" customFormat="1" ht="48" customHeight="1" x14ac:dyDescent="0.2">
      <c r="A52" s="9" t="s">
        <v>60</v>
      </c>
      <c r="B52" s="9" t="s">
        <v>209</v>
      </c>
      <c r="C52" s="9" t="s">
        <v>61</v>
      </c>
      <c r="D52" s="11">
        <v>32340000</v>
      </c>
      <c r="E52" s="11">
        <v>32340000</v>
      </c>
      <c r="F52" s="11">
        <v>32340000</v>
      </c>
      <c r="G52" s="11">
        <v>0</v>
      </c>
      <c r="H52" s="9" t="s">
        <v>62</v>
      </c>
      <c r="I52" s="10" t="s">
        <v>63</v>
      </c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</row>
    <row r="53" spans="1:208" s="60" customFormat="1" ht="40.5" customHeight="1" x14ac:dyDescent="0.2">
      <c r="A53" s="7" t="s">
        <v>85</v>
      </c>
      <c r="B53" s="7" t="s">
        <v>210</v>
      </c>
      <c r="C53" s="7" t="s">
        <v>127</v>
      </c>
      <c r="D53" s="4">
        <v>13547779</v>
      </c>
      <c r="E53" s="4">
        <v>13547779</v>
      </c>
      <c r="F53" s="4">
        <v>19511167</v>
      </c>
      <c r="G53" s="4">
        <v>5963388</v>
      </c>
      <c r="H53" s="6" t="s">
        <v>132</v>
      </c>
      <c r="I53" s="8" t="s">
        <v>262</v>
      </c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</row>
    <row r="54" spans="1:208" ht="18" x14ac:dyDescent="0.2">
      <c r="A54" s="57" t="s">
        <v>220</v>
      </c>
      <c r="B54" s="57"/>
      <c r="C54" s="53"/>
      <c r="D54" s="59">
        <f>SUM(D44:D53)</f>
        <v>71331297.810000002</v>
      </c>
      <c r="E54" s="59">
        <f>SUM(E44:E53)</f>
        <v>102540269.65000001</v>
      </c>
      <c r="F54" s="59">
        <f>SUM(F44:F53)</f>
        <v>108514657.65000001</v>
      </c>
      <c r="G54" s="59">
        <f>SUM(G44:G53)</f>
        <v>5974388</v>
      </c>
      <c r="H54" s="53"/>
      <c r="I54" s="54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</row>
    <row r="55" spans="1:208" ht="15.75" customHeight="1" x14ac:dyDescent="0.25">
      <c r="A55" s="147" t="s">
        <v>97</v>
      </c>
      <c r="B55" s="148"/>
      <c r="C55" s="148"/>
      <c r="D55" s="148"/>
      <c r="E55" s="148"/>
      <c r="F55" s="148"/>
      <c r="G55" s="148"/>
      <c r="H55" s="148"/>
      <c r="I55" s="149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</row>
    <row r="56" spans="1:208" s="61" customFormat="1" ht="69" customHeight="1" x14ac:dyDescent="0.2">
      <c r="A56" s="9" t="s">
        <v>25</v>
      </c>
      <c r="B56" s="9" t="s">
        <v>208</v>
      </c>
      <c r="C56" s="9" t="s">
        <v>26</v>
      </c>
      <c r="D56" s="11">
        <v>7099600</v>
      </c>
      <c r="E56" s="11">
        <v>46000000</v>
      </c>
      <c r="F56" s="11">
        <v>46000000</v>
      </c>
      <c r="G56" s="11">
        <v>0</v>
      </c>
      <c r="H56" s="9" t="s">
        <v>185</v>
      </c>
      <c r="I56" s="10" t="s">
        <v>28</v>
      </c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</row>
    <row r="57" spans="1:208" s="61" customFormat="1" ht="64.5" customHeight="1" x14ac:dyDescent="0.2">
      <c r="A57" s="9" t="s">
        <v>104</v>
      </c>
      <c r="B57" s="9" t="s">
        <v>208</v>
      </c>
      <c r="C57" s="9" t="s">
        <v>117</v>
      </c>
      <c r="D57" s="11">
        <v>6777000</v>
      </c>
      <c r="E57" s="11">
        <v>6777000</v>
      </c>
      <c r="F57" s="11">
        <v>6777000</v>
      </c>
      <c r="G57" s="11">
        <v>0</v>
      </c>
      <c r="H57" s="9" t="s">
        <v>118</v>
      </c>
      <c r="I57" s="10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</row>
    <row r="58" spans="1:208" s="61" customFormat="1" ht="66" customHeight="1" x14ac:dyDescent="0.2">
      <c r="A58" s="9" t="s">
        <v>119</v>
      </c>
      <c r="B58" s="9" t="s">
        <v>208</v>
      </c>
      <c r="C58" s="9" t="s">
        <v>232</v>
      </c>
      <c r="D58" s="11">
        <v>6487000</v>
      </c>
      <c r="E58" s="11">
        <v>6487000</v>
      </c>
      <c r="F58" s="11">
        <v>6487000</v>
      </c>
      <c r="G58" s="11">
        <v>0</v>
      </c>
      <c r="H58" s="9" t="s">
        <v>233</v>
      </c>
      <c r="I58" s="10" t="s">
        <v>224</v>
      </c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</row>
    <row r="59" spans="1:208" s="61" customFormat="1" ht="56.25" customHeight="1" x14ac:dyDescent="0.2">
      <c r="A59" s="9" t="s">
        <v>119</v>
      </c>
      <c r="B59" s="9" t="s">
        <v>208</v>
      </c>
      <c r="C59" s="9" t="s">
        <v>237</v>
      </c>
      <c r="D59" s="11">
        <v>600000</v>
      </c>
      <c r="E59" s="11">
        <v>6150000</v>
      </c>
      <c r="F59" s="11">
        <v>6370000</v>
      </c>
      <c r="G59" s="11">
        <v>220000</v>
      </c>
      <c r="H59" s="9" t="s">
        <v>186</v>
      </c>
      <c r="I59" s="10" t="s">
        <v>239</v>
      </c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</row>
    <row r="60" spans="1:208" s="61" customFormat="1" ht="63.75" customHeight="1" x14ac:dyDescent="0.2">
      <c r="A60" s="9" t="s">
        <v>119</v>
      </c>
      <c r="B60" s="9" t="s">
        <v>208</v>
      </c>
      <c r="C60" s="9" t="s">
        <v>170</v>
      </c>
      <c r="D60" s="11">
        <v>1494600</v>
      </c>
      <c r="E60" s="11">
        <v>7388282</v>
      </c>
      <c r="F60" s="11">
        <v>7388282</v>
      </c>
      <c r="G60" s="11">
        <v>0</v>
      </c>
      <c r="H60" s="9" t="s">
        <v>171</v>
      </c>
      <c r="I60" s="10" t="s">
        <v>172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</row>
    <row r="61" spans="1:208" s="60" customFormat="1" ht="63" customHeight="1" x14ac:dyDescent="0.2">
      <c r="A61" s="7" t="s">
        <v>44</v>
      </c>
      <c r="B61" s="7" t="s">
        <v>210</v>
      </c>
      <c r="C61" s="7" t="s">
        <v>45</v>
      </c>
      <c r="D61" s="4">
        <v>835000</v>
      </c>
      <c r="E61" s="4">
        <v>835000</v>
      </c>
      <c r="F61" s="4">
        <v>835000</v>
      </c>
      <c r="G61" s="4">
        <v>0</v>
      </c>
      <c r="H61" s="6" t="s">
        <v>187</v>
      </c>
      <c r="I61" s="8" t="s">
        <v>130</v>
      </c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</row>
    <row r="62" spans="1:208" s="60" customFormat="1" ht="63" customHeight="1" x14ac:dyDescent="0.2">
      <c r="A62" s="7" t="s">
        <v>44</v>
      </c>
      <c r="B62" s="7" t="s">
        <v>210</v>
      </c>
      <c r="C62" s="7" t="s">
        <v>82</v>
      </c>
      <c r="D62" s="4">
        <v>1770000</v>
      </c>
      <c r="E62" s="4">
        <v>1770000</v>
      </c>
      <c r="F62" s="4">
        <v>2370000</v>
      </c>
      <c r="G62" s="4">
        <v>600000</v>
      </c>
      <c r="H62" s="6" t="s">
        <v>212</v>
      </c>
      <c r="I62" s="8" t="s">
        <v>259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</row>
    <row r="63" spans="1:208" s="60" customFormat="1" ht="36.75" customHeight="1" x14ac:dyDescent="0.2">
      <c r="A63" s="7" t="s">
        <v>85</v>
      </c>
      <c r="B63" s="7" t="s">
        <v>210</v>
      </c>
      <c r="C63" s="7" t="s">
        <v>89</v>
      </c>
      <c r="D63" s="4">
        <v>1150000</v>
      </c>
      <c r="E63" s="4">
        <v>2517500</v>
      </c>
      <c r="F63" s="4">
        <v>4250000</v>
      </c>
      <c r="G63" s="4">
        <v>1732500</v>
      </c>
      <c r="H63" s="6" t="s">
        <v>134</v>
      </c>
      <c r="I63" s="8" t="s">
        <v>128</v>
      </c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</row>
    <row r="64" spans="1:208" ht="18" x14ac:dyDescent="0.2">
      <c r="A64" s="57" t="s">
        <v>220</v>
      </c>
      <c r="B64" s="57"/>
      <c r="C64" s="53"/>
      <c r="D64" s="59">
        <f>SUM(D56:D63)</f>
        <v>26213200</v>
      </c>
      <c r="E64" s="59">
        <f>SUM(E56:E63)</f>
        <v>77924782</v>
      </c>
      <c r="F64" s="59">
        <f>SUM(F56:F63)</f>
        <v>80477282</v>
      </c>
      <c r="G64" s="59">
        <f>SUM(G56:G63)</f>
        <v>2552500</v>
      </c>
      <c r="H64" s="53"/>
      <c r="I64" s="54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</row>
    <row r="65" spans="1:208" ht="15.75" customHeight="1" x14ac:dyDescent="0.25">
      <c r="A65" s="147" t="s">
        <v>96</v>
      </c>
      <c r="B65" s="148"/>
      <c r="C65" s="148"/>
      <c r="D65" s="148"/>
      <c r="E65" s="148"/>
      <c r="F65" s="148"/>
      <c r="G65" s="148"/>
      <c r="H65" s="148"/>
      <c r="I65" s="149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</row>
    <row r="66" spans="1:208" s="61" customFormat="1" ht="87" customHeight="1" x14ac:dyDescent="0.2">
      <c r="A66" s="9" t="s">
        <v>22</v>
      </c>
      <c r="B66" s="9" t="s">
        <v>208</v>
      </c>
      <c r="C66" s="9" t="s">
        <v>126</v>
      </c>
      <c r="D66" s="11">
        <v>572800</v>
      </c>
      <c r="E66" s="11">
        <v>1958000</v>
      </c>
      <c r="F66" s="11">
        <v>1958000</v>
      </c>
      <c r="G66" s="11">
        <v>0</v>
      </c>
      <c r="H66" s="9" t="s">
        <v>23</v>
      </c>
      <c r="I66" s="10" t="s">
        <v>24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</row>
    <row r="67" spans="1:208" s="61" customFormat="1" ht="51" customHeight="1" x14ac:dyDescent="0.2">
      <c r="A67" s="9" t="s">
        <v>119</v>
      </c>
      <c r="B67" s="9" t="s">
        <v>208</v>
      </c>
      <c r="C67" s="9" t="s">
        <v>173</v>
      </c>
      <c r="D67" s="11">
        <v>1023900</v>
      </c>
      <c r="E67" s="11">
        <v>7000000</v>
      </c>
      <c r="F67" s="11">
        <v>7100940</v>
      </c>
      <c r="G67" s="11">
        <v>100940</v>
      </c>
      <c r="H67" s="9" t="s">
        <v>188</v>
      </c>
      <c r="I67" s="10" t="s">
        <v>175</v>
      </c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</row>
    <row r="68" spans="1:208" s="61" customFormat="1" x14ac:dyDescent="0.2">
      <c r="A68" s="9" t="s">
        <v>119</v>
      </c>
      <c r="B68" s="9" t="s">
        <v>208</v>
      </c>
      <c r="C68" s="9" t="s">
        <v>228</v>
      </c>
      <c r="D68" s="11">
        <v>3470000</v>
      </c>
      <c r="E68" s="11">
        <v>3470000</v>
      </c>
      <c r="F68" s="11">
        <v>3498227.24</v>
      </c>
      <c r="G68" s="11">
        <v>28227.24</v>
      </c>
      <c r="H68" s="9" t="s">
        <v>121</v>
      </c>
      <c r="I68" s="10" t="s">
        <v>229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</row>
    <row r="69" spans="1:208" s="60" customFormat="1" ht="58.5" customHeight="1" x14ac:dyDescent="0.2">
      <c r="A69" s="7" t="s">
        <v>44</v>
      </c>
      <c r="B69" s="7" t="s">
        <v>210</v>
      </c>
      <c r="C69" s="64" t="s">
        <v>256</v>
      </c>
      <c r="D69" s="4">
        <v>1317500</v>
      </c>
      <c r="E69" s="4">
        <v>1317500</v>
      </c>
      <c r="F69" s="4">
        <v>1567500</v>
      </c>
      <c r="G69" s="4">
        <v>250000</v>
      </c>
      <c r="H69" s="6" t="s">
        <v>129</v>
      </c>
      <c r="I69" s="8" t="s">
        <v>258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</row>
    <row r="70" spans="1:208" ht="18" x14ac:dyDescent="0.2">
      <c r="A70" s="57" t="s">
        <v>220</v>
      </c>
      <c r="B70" s="57"/>
      <c r="C70" s="53"/>
      <c r="D70" s="59">
        <f>SUM(D66:D69)</f>
        <v>6384200</v>
      </c>
      <c r="E70" s="59">
        <f>SUM(E66:E69)</f>
        <v>13745500</v>
      </c>
      <c r="F70" s="59">
        <f>SUM(F66:F69)</f>
        <v>14124667.24</v>
      </c>
      <c r="G70" s="59">
        <f>SUM(G66:G69)</f>
        <v>379167.24</v>
      </c>
      <c r="H70" s="53"/>
      <c r="I70" s="54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</row>
    <row r="71" spans="1:208" ht="15.75" customHeight="1" x14ac:dyDescent="0.25">
      <c r="A71" s="147" t="s">
        <v>98</v>
      </c>
      <c r="B71" s="148"/>
      <c r="C71" s="148"/>
      <c r="D71" s="148"/>
      <c r="E71" s="148"/>
      <c r="F71" s="148"/>
      <c r="G71" s="148"/>
      <c r="H71" s="148"/>
      <c r="I71" s="149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</row>
    <row r="72" spans="1:208" s="61" customFormat="1" ht="53.25" customHeight="1" x14ac:dyDescent="0.2">
      <c r="A72" s="9" t="s">
        <v>25</v>
      </c>
      <c r="B72" s="9" t="s">
        <v>208</v>
      </c>
      <c r="C72" s="9" t="s">
        <v>271</v>
      </c>
      <c r="D72" s="11">
        <v>20805454</v>
      </c>
      <c r="E72" s="11">
        <v>20805454</v>
      </c>
      <c r="F72" s="11">
        <v>20805454</v>
      </c>
      <c r="G72" s="11">
        <v>0</v>
      </c>
      <c r="H72" s="9" t="s">
        <v>148</v>
      </c>
      <c r="I72" s="10" t="s">
        <v>31</v>
      </c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</row>
    <row r="73" spans="1:208" s="61" customFormat="1" ht="80.25" customHeight="1" x14ac:dyDescent="0.2">
      <c r="A73" s="9" t="s">
        <v>67</v>
      </c>
      <c r="B73" s="9" t="s">
        <v>209</v>
      </c>
      <c r="C73" s="9" t="s">
        <v>38</v>
      </c>
      <c r="D73" s="11">
        <v>4653557.88</v>
      </c>
      <c r="E73" s="11">
        <v>4653557.88</v>
      </c>
      <c r="F73" s="11">
        <v>6650860.0800000001</v>
      </c>
      <c r="G73" s="11">
        <v>1994381.95</v>
      </c>
      <c r="H73" s="9" t="s">
        <v>39</v>
      </c>
      <c r="I73" s="10" t="s">
        <v>40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</row>
    <row r="74" spans="1:208" s="61" customFormat="1" ht="67.5" customHeight="1" x14ac:dyDescent="0.2">
      <c r="A74" s="9" t="s">
        <v>41</v>
      </c>
      <c r="B74" s="9" t="s">
        <v>213</v>
      </c>
      <c r="C74" s="9" t="s">
        <v>42</v>
      </c>
      <c r="D74" s="11">
        <v>1298744.1200000001</v>
      </c>
      <c r="E74" s="11">
        <v>1298744.1200000001</v>
      </c>
      <c r="F74" s="11">
        <v>1618559.12</v>
      </c>
      <c r="G74" s="11">
        <v>319815</v>
      </c>
      <c r="H74" s="9" t="s">
        <v>43</v>
      </c>
      <c r="I74" s="10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</row>
    <row r="75" spans="1:208" s="60" customFormat="1" ht="48.75" customHeight="1" x14ac:dyDescent="0.2">
      <c r="A75" s="7" t="s">
        <v>44</v>
      </c>
      <c r="B75" s="7" t="s">
        <v>210</v>
      </c>
      <c r="C75" s="7" t="s">
        <v>84</v>
      </c>
      <c r="D75" s="4">
        <v>6512880</v>
      </c>
      <c r="E75" s="4">
        <v>6512880</v>
      </c>
      <c r="F75" s="4">
        <v>6512880</v>
      </c>
      <c r="G75" s="4">
        <v>0</v>
      </c>
      <c r="H75" s="6" t="s">
        <v>131</v>
      </c>
      <c r="I75" s="8" t="s">
        <v>261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</row>
    <row r="76" spans="1:208" ht="18" x14ac:dyDescent="0.2">
      <c r="A76" s="57" t="s">
        <v>220</v>
      </c>
      <c r="B76" s="57"/>
      <c r="C76" s="53"/>
      <c r="D76" s="59">
        <f>SUM(D72:D75)</f>
        <v>33270636</v>
      </c>
      <c r="E76" s="59">
        <f>SUM(E72:E75)</f>
        <v>33270636</v>
      </c>
      <c r="F76" s="59">
        <f>SUM(F72:F75)</f>
        <v>35587753.200000003</v>
      </c>
      <c r="G76" s="59">
        <f>SUM(G72:G75)</f>
        <v>2314196.9500000002</v>
      </c>
      <c r="H76" s="53"/>
      <c r="I76" s="54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</row>
    <row r="77" spans="1:208" ht="15.75" customHeight="1" x14ac:dyDescent="0.25">
      <c r="A77" s="147" t="s">
        <v>99</v>
      </c>
      <c r="B77" s="148"/>
      <c r="C77" s="148"/>
      <c r="D77" s="148"/>
      <c r="E77" s="148"/>
      <c r="F77" s="148"/>
      <c r="G77" s="148"/>
      <c r="H77" s="148"/>
      <c r="I77" s="149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</row>
    <row r="78" spans="1:208" s="61" customFormat="1" ht="71.25" customHeight="1" x14ac:dyDescent="0.2">
      <c r="A78" s="9" t="s">
        <v>25</v>
      </c>
      <c r="B78" s="9" t="s">
        <v>208</v>
      </c>
      <c r="C78" s="9" t="s">
        <v>270</v>
      </c>
      <c r="D78" s="11">
        <v>1940894</v>
      </c>
      <c r="E78" s="11">
        <v>22031860</v>
      </c>
      <c r="F78" s="11">
        <v>22243954</v>
      </c>
      <c r="G78" s="11">
        <v>212094</v>
      </c>
      <c r="H78" s="9" t="s">
        <v>189</v>
      </c>
      <c r="I78" s="10" t="s">
        <v>31</v>
      </c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</row>
    <row r="79" spans="1:208" s="61" customFormat="1" ht="64.5" customHeight="1" x14ac:dyDescent="0.2">
      <c r="A79" s="9" t="s">
        <v>60</v>
      </c>
      <c r="B79" s="9" t="s">
        <v>209</v>
      </c>
      <c r="C79" s="9" t="s">
        <v>64</v>
      </c>
      <c r="D79" s="11">
        <v>18462734.710000001</v>
      </c>
      <c r="E79" s="11">
        <v>18462734.710000001</v>
      </c>
      <c r="F79" s="11">
        <v>18466162.710000001</v>
      </c>
      <c r="G79" s="11">
        <v>3428</v>
      </c>
      <c r="H79" s="9" t="s">
        <v>65</v>
      </c>
      <c r="I79" s="10" t="s">
        <v>66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</row>
    <row r="80" spans="1:208" s="61" customFormat="1" ht="64.5" customHeight="1" x14ac:dyDescent="0.2">
      <c r="A80" s="15" t="s">
        <v>194</v>
      </c>
      <c r="B80" s="15" t="s">
        <v>210</v>
      </c>
      <c r="C80" s="16" t="s">
        <v>273</v>
      </c>
      <c r="D80" s="84">
        <v>18550000</v>
      </c>
      <c r="E80" s="17">
        <v>80000000</v>
      </c>
      <c r="F80" s="17">
        <v>80000000</v>
      </c>
      <c r="G80" s="17">
        <v>0</v>
      </c>
      <c r="H80" s="15" t="s">
        <v>274</v>
      </c>
      <c r="I80" s="15" t="s">
        <v>275</v>
      </c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</row>
    <row r="81" spans="1:208" ht="18" x14ac:dyDescent="0.2">
      <c r="A81" s="57" t="s">
        <v>220</v>
      </c>
      <c r="B81" s="57"/>
      <c r="C81" s="53"/>
      <c r="D81" s="59">
        <f>SUM(D78:D79:D80)</f>
        <v>38953628.710000001</v>
      </c>
      <c r="E81" s="59">
        <f>SUM(E78:E79:E80)</f>
        <v>120494594.71000001</v>
      </c>
      <c r="F81" s="59">
        <f>SUM(F78:F79:F80)</f>
        <v>120710116.71000001</v>
      </c>
      <c r="G81" s="59">
        <f>SUM(G78:G79:G80)</f>
        <v>215522</v>
      </c>
      <c r="H81" s="53"/>
      <c r="I81" s="54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</row>
    <row r="82" spans="1:208" ht="15.75" customHeight="1" x14ac:dyDescent="0.25">
      <c r="A82" s="147" t="s">
        <v>100</v>
      </c>
      <c r="B82" s="148"/>
      <c r="C82" s="148"/>
      <c r="D82" s="148"/>
      <c r="E82" s="148"/>
      <c r="F82" s="148"/>
      <c r="G82" s="148"/>
      <c r="H82" s="148"/>
      <c r="I82" s="149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</row>
    <row r="83" spans="1:208" s="61" customFormat="1" ht="81" customHeight="1" x14ac:dyDescent="0.2">
      <c r="A83" s="9" t="s">
        <v>119</v>
      </c>
      <c r="B83" s="9" t="s">
        <v>208</v>
      </c>
      <c r="C83" s="9" t="s">
        <v>159</v>
      </c>
      <c r="D83" s="11">
        <v>3302150</v>
      </c>
      <c r="E83" s="11">
        <v>3302150</v>
      </c>
      <c r="F83" s="11">
        <v>3302150</v>
      </c>
      <c r="G83" s="11">
        <v>0</v>
      </c>
      <c r="H83" s="9" t="s">
        <v>160</v>
      </c>
      <c r="I83" s="10" t="s">
        <v>161</v>
      </c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</row>
    <row r="84" spans="1:208" s="61" customFormat="1" ht="49.5" customHeight="1" x14ac:dyDescent="0.2">
      <c r="A84" s="9" t="s">
        <v>176</v>
      </c>
      <c r="B84" s="9" t="s">
        <v>208</v>
      </c>
      <c r="C84" s="9" t="s">
        <v>123</v>
      </c>
      <c r="D84" s="11">
        <v>90500</v>
      </c>
      <c r="E84" s="11">
        <v>90500</v>
      </c>
      <c r="F84" s="11">
        <v>99534.82</v>
      </c>
      <c r="G84" s="11">
        <v>9034.82</v>
      </c>
      <c r="H84" s="9" t="s">
        <v>150</v>
      </c>
      <c r="I84" s="10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</row>
    <row r="85" spans="1:208" s="61" customFormat="1" ht="66" customHeight="1" x14ac:dyDescent="0.2">
      <c r="A85" s="9" t="s">
        <v>67</v>
      </c>
      <c r="B85" s="9" t="s">
        <v>209</v>
      </c>
      <c r="C85" s="9" t="s">
        <v>10</v>
      </c>
      <c r="D85" s="11">
        <v>665452.75</v>
      </c>
      <c r="E85" s="11">
        <v>665452.75</v>
      </c>
      <c r="F85" s="11">
        <v>1111867.58</v>
      </c>
      <c r="G85" s="11">
        <v>446414.83</v>
      </c>
      <c r="H85" s="9" t="s">
        <v>156</v>
      </c>
      <c r="I85" s="10" t="s">
        <v>70</v>
      </c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</row>
    <row r="86" spans="1:208" s="60" customFormat="1" ht="36.75" customHeight="1" x14ac:dyDescent="0.2">
      <c r="A86" s="7" t="s">
        <v>85</v>
      </c>
      <c r="B86" s="7" t="s">
        <v>210</v>
      </c>
      <c r="C86" s="7" t="s">
        <v>88</v>
      </c>
      <c r="D86" s="4">
        <v>1200000</v>
      </c>
      <c r="E86" s="4">
        <v>1200000</v>
      </c>
      <c r="F86" s="4">
        <v>1200000</v>
      </c>
      <c r="G86" s="4">
        <v>0</v>
      </c>
      <c r="H86" s="6" t="s">
        <v>132</v>
      </c>
      <c r="I86" s="8" t="s">
        <v>265</v>
      </c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</row>
    <row r="87" spans="1:208" ht="18" x14ac:dyDescent="0.2">
      <c r="A87" s="57" t="s">
        <v>220</v>
      </c>
      <c r="B87" s="57"/>
      <c r="C87" s="53"/>
      <c r="D87" s="59">
        <f>SUM(D83:D86)</f>
        <v>5258102.75</v>
      </c>
      <c r="E87" s="59">
        <f>SUM(E83:E86)</f>
        <v>5258102.75</v>
      </c>
      <c r="F87" s="59">
        <f>SUM(F83:F86)</f>
        <v>5713552.4000000004</v>
      </c>
      <c r="G87" s="59">
        <f>SUM(G83:G86)</f>
        <v>455449.65</v>
      </c>
      <c r="H87" s="53"/>
      <c r="I87" s="54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</row>
    <row r="88" spans="1:208" ht="15.75" customHeight="1" x14ac:dyDescent="0.25">
      <c r="A88" s="147" t="s">
        <v>101</v>
      </c>
      <c r="B88" s="148"/>
      <c r="C88" s="148"/>
      <c r="D88" s="148"/>
      <c r="E88" s="148"/>
      <c r="F88" s="148"/>
      <c r="G88" s="148"/>
      <c r="H88" s="148"/>
      <c r="I88" s="149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</row>
    <row r="89" spans="1:208" s="61" customFormat="1" ht="39" customHeight="1" x14ac:dyDescent="0.2">
      <c r="A89" s="14" t="s">
        <v>119</v>
      </c>
      <c r="B89" s="14" t="s">
        <v>208</v>
      </c>
      <c r="C89" s="14" t="s">
        <v>230</v>
      </c>
      <c r="D89" s="38">
        <v>4111912</v>
      </c>
      <c r="E89" s="38">
        <v>4111912</v>
      </c>
      <c r="F89" s="38">
        <v>4111912</v>
      </c>
      <c r="G89" s="38">
        <v>0</v>
      </c>
      <c r="H89" s="14" t="s">
        <v>231</v>
      </c>
      <c r="I89" s="14" t="s">
        <v>110</v>
      </c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</row>
    <row r="90" spans="1:208" ht="15.75" customHeight="1" x14ac:dyDescent="0.25">
      <c r="A90" s="147" t="s">
        <v>102</v>
      </c>
      <c r="B90" s="148"/>
      <c r="C90" s="148"/>
      <c r="D90" s="148"/>
      <c r="E90" s="148"/>
      <c r="F90" s="148"/>
      <c r="G90" s="148"/>
      <c r="H90" s="148"/>
      <c r="I90" s="149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</row>
    <row r="91" spans="1:208" s="61" customFormat="1" ht="54.75" customHeight="1" x14ac:dyDescent="0.2">
      <c r="A91" s="9" t="s">
        <v>67</v>
      </c>
      <c r="B91" s="9" t="s">
        <v>209</v>
      </c>
      <c r="C91" s="9" t="s">
        <v>71</v>
      </c>
      <c r="D91" s="39">
        <v>370596.79</v>
      </c>
      <c r="E91" s="39">
        <v>370596.79</v>
      </c>
      <c r="F91" s="39">
        <v>529423.98</v>
      </c>
      <c r="G91" s="39">
        <v>158827.19</v>
      </c>
      <c r="H91" s="9" t="s">
        <v>72</v>
      </c>
      <c r="I91" s="10" t="s">
        <v>70</v>
      </c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</row>
    <row r="92" spans="1:208" s="79" customFormat="1" ht="32.25" customHeight="1" x14ac:dyDescent="0.3">
      <c r="A92" s="78"/>
      <c r="B92" s="78"/>
      <c r="C92" s="78"/>
      <c r="D92" s="78" t="s">
        <v>257</v>
      </c>
      <c r="E92" s="78" t="s">
        <v>103</v>
      </c>
      <c r="F92" s="78" t="s">
        <v>206</v>
      </c>
      <c r="G92" s="78" t="s">
        <v>207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</row>
    <row r="93" spans="1:208" ht="27.75" x14ac:dyDescent="0.4">
      <c r="A93" s="65"/>
      <c r="B93" s="65"/>
      <c r="C93" s="65"/>
      <c r="D93" s="66">
        <f>SUM(D23+D28+D37+D42+D54+D64+D70+D81+D76+D87+D89+D91)</f>
        <v>477673474.19999999</v>
      </c>
      <c r="E93" s="66">
        <f>SUM(E23+E28+E37+E42+E54+E64+E70+E76+E81+E87+E89+E91)</f>
        <v>842408875.20000005</v>
      </c>
      <c r="F93" s="66">
        <f>SUM(F23+F28+F37+F42+F54+F64+F70+F76+F81+F87+F89+F91)</f>
        <v>869898708.68000007</v>
      </c>
      <c r="G93" s="66">
        <f>SUM(G23+G28+G37+G42+G54+G64+G70+G76+G81+G87+G89+G91)</f>
        <v>27486913.229999997</v>
      </c>
      <c r="H93" s="65"/>
      <c r="I93" s="65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</row>
  </sheetData>
  <mergeCells count="13">
    <mergeCell ref="A1:I1"/>
    <mergeCell ref="A3:I3"/>
    <mergeCell ref="A24:I24"/>
    <mergeCell ref="A29:I29"/>
    <mergeCell ref="A90:I90"/>
    <mergeCell ref="A38:I38"/>
    <mergeCell ref="A43:I43"/>
    <mergeCell ref="A55:I55"/>
    <mergeCell ref="A65:I65"/>
    <mergeCell ref="A71:I71"/>
    <mergeCell ref="A77:I77"/>
    <mergeCell ref="A82:I82"/>
    <mergeCell ref="A88:I88"/>
  </mergeCells>
  <phoneticPr fontId="0" type="noConversion"/>
  <pageMargins left="0.75" right="0.75" top="1" bottom="1" header="0.5" footer="0.5"/>
  <pageSetup paperSize="8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"/>
  <sheetViews>
    <sheetView tabSelected="1" zoomScaleNormal="100" workbookViewId="0">
      <selection activeCell="A4" sqref="A4:A16"/>
    </sheetView>
  </sheetViews>
  <sheetFormatPr defaultRowHeight="12.75" x14ac:dyDescent="0.2"/>
  <cols>
    <col min="1" max="1" width="3.85546875" style="92" customWidth="1"/>
    <col min="2" max="2" width="16.28515625" style="92" customWidth="1"/>
    <col min="3" max="3" width="8.7109375" style="95" customWidth="1"/>
    <col min="4" max="4" width="16.7109375" style="93" customWidth="1"/>
    <col min="5" max="5" width="16.140625" style="94" customWidth="1"/>
    <col min="6" max="6" width="37.85546875" style="90" customWidth="1"/>
    <col min="7" max="7" width="31.5703125" style="90" hidden="1" customWidth="1"/>
    <col min="8" max="8" width="28.42578125" style="96" customWidth="1"/>
    <col min="9" max="9" width="18.7109375" style="97" customWidth="1"/>
    <col min="10" max="16384" width="9.140625" style="90"/>
  </cols>
  <sheetData>
    <row r="1" spans="1:75" x14ac:dyDescent="0.2">
      <c r="A1" s="120"/>
      <c r="B1" s="150" t="s">
        <v>298</v>
      </c>
      <c r="C1" s="151"/>
      <c r="D1" s="151"/>
      <c r="E1" s="151"/>
      <c r="F1" s="151"/>
      <c r="G1" s="151"/>
      <c r="H1" s="151"/>
      <c r="I1" s="151"/>
    </row>
    <row r="2" spans="1:75" s="127" customFormat="1" ht="38.25" x14ac:dyDescent="0.2">
      <c r="A2" s="125" t="s">
        <v>192</v>
      </c>
      <c r="B2" s="121" t="s">
        <v>18</v>
      </c>
      <c r="C2" s="122" t="s">
        <v>277</v>
      </c>
      <c r="D2" s="123" t="s">
        <v>286</v>
      </c>
      <c r="E2" s="124" t="s">
        <v>285</v>
      </c>
      <c r="F2" s="122" t="s">
        <v>281</v>
      </c>
      <c r="G2" s="122" t="s">
        <v>280</v>
      </c>
      <c r="H2" s="121" t="s">
        <v>284</v>
      </c>
      <c r="I2" s="121" t="s">
        <v>250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</row>
    <row r="3" spans="1:75" x14ac:dyDescent="0.2">
      <c r="A3" s="91">
        <v>1</v>
      </c>
      <c r="B3" s="99" t="s">
        <v>119</v>
      </c>
      <c r="C3" s="99" t="s">
        <v>191</v>
      </c>
      <c r="D3" s="109">
        <v>41365</v>
      </c>
      <c r="E3" s="109">
        <v>42185</v>
      </c>
      <c r="F3" s="101" t="s">
        <v>287</v>
      </c>
      <c r="G3" s="128" t="s">
        <v>5</v>
      </c>
      <c r="H3" s="98" t="s">
        <v>0</v>
      </c>
      <c r="I3" s="104" t="s">
        <v>3</v>
      </c>
    </row>
    <row r="4" spans="1:75" ht="25.5" x14ac:dyDescent="0.2">
      <c r="A4" s="91">
        <f>A3+1</f>
        <v>2</v>
      </c>
      <c r="B4" s="99" t="s">
        <v>218</v>
      </c>
      <c r="C4" s="99" t="s">
        <v>191</v>
      </c>
      <c r="D4" s="109" t="s">
        <v>77</v>
      </c>
      <c r="E4" s="109" t="s">
        <v>13</v>
      </c>
      <c r="F4" s="101" t="s">
        <v>303</v>
      </c>
      <c r="G4" s="128"/>
      <c r="H4" s="110" t="s">
        <v>301</v>
      </c>
      <c r="I4" s="110" t="s">
        <v>36</v>
      </c>
    </row>
    <row r="5" spans="1:75" ht="25.5" x14ac:dyDescent="0.2">
      <c r="A5" s="91">
        <f t="shared" ref="A5:A16" si="0">A4+1</f>
        <v>3</v>
      </c>
      <c r="B5" s="99" t="s">
        <v>218</v>
      </c>
      <c r="C5" s="99" t="s">
        <v>191</v>
      </c>
      <c r="D5" s="109" t="s">
        <v>76</v>
      </c>
      <c r="E5" s="109" t="s">
        <v>12</v>
      </c>
      <c r="F5" s="101" t="s">
        <v>302</v>
      </c>
      <c r="G5" s="128"/>
      <c r="H5" s="110" t="s">
        <v>299</v>
      </c>
      <c r="I5" s="110" t="s">
        <v>37</v>
      </c>
    </row>
    <row r="6" spans="1:75" ht="25.5" x14ac:dyDescent="0.2">
      <c r="A6" s="91">
        <f t="shared" si="0"/>
        <v>4</v>
      </c>
      <c r="B6" s="99" t="s">
        <v>218</v>
      </c>
      <c r="C6" s="99" t="s">
        <v>191</v>
      </c>
      <c r="D6" s="109" t="s">
        <v>75</v>
      </c>
      <c r="E6" s="109" t="s">
        <v>11</v>
      </c>
      <c r="F6" s="101" t="s">
        <v>304</v>
      </c>
      <c r="G6" s="128"/>
      <c r="H6" s="110" t="s">
        <v>300</v>
      </c>
      <c r="I6" s="118" t="s">
        <v>136</v>
      </c>
    </row>
    <row r="7" spans="1:75" ht="33.75" x14ac:dyDescent="0.2">
      <c r="A7" s="91">
        <f t="shared" si="0"/>
        <v>5</v>
      </c>
      <c r="B7" s="105" t="s">
        <v>4</v>
      </c>
      <c r="C7" s="111" t="s">
        <v>191</v>
      </c>
      <c r="D7" s="100">
        <v>41456</v>
      </c>
      <c r="E7" s="100">
        <v>42369</v>
      </c>
      <c r="F7" s="107" t="s">
        <v>288</v>
      </c>
      <c r="G7" s="130" t="s">
        <v>295</v>
      </c>
      <c r="H7" s="108" t="s">
        <v>251</v>
      </c>
      <c r="I7" s="103" t="s">
        <v>46</v>
      </c>
    </row>
    <row r="8" spans="1:75" ht="33.75" x14ac:dyDescent="0.2">
      <c r="A8" s="91">
        <f t="shared" si="0"/>
        <v>6</v>
      </c>
      <c r="B8" s="105" t="s">
        <v>4</v>
      </c>
      <c r="C8" s="111" t="s">
        <v>191</v>
      </c>
      <c r="D8" s="100">
        <v>41518</v>
      </c>
      <c r="E8" s="100">
        <v>42613</v>
      </c>
      <c r="F8" s="107" t="s">
        <v>289</v>
      </c>
      <c r="G8" s="131" t="s">
        <v>296</v>
      </c>
      <c r="H8" s="108" t="s">
        <v>2</v>
      </c>
      <c r="I8" s="108" t="s">
        <v>252</v>
      </c>
    </row>
    <row r="9" spans="1:75" x14ac:dyDescent="0.2">
      <c r="A9" s="91">
        <f t="shared" si="0"/>
        <v>7</v>
      </c>
      <c r="B9" s="99" t="s">
        <v>85</v>
      </c>
      <c r="C9" s="99" t="s">
        <v>191</v>
      </c>
      <c r="D9" s="109">
        <v>40269</v>
      </c>
      <c r="E9" s="109">
        <v>41364</v>
      </c>
      <c r="F9" s="101" t="s">
        <v>305</v>
      </c>
      <c r="G9" s="128"/>
      <c r="H9" s="98" t="s">
        <v>35</v>
      </c>
      <c r="I9" s="104" t="s">
        <v>139</v>
      </c>
    </row>
    <row r="10" spans="1:75" x14ac:dyDescent="0.2">
      <c r="A10" s="91">
        <f t="shared" si="0"/>
        <v>8</v>
      </c>
      <c r="B10" s="99" t="s">
        <v>80</v>
      </c>
      <c r="C10" s="99" t="s">
        <v>191</v>
      </c>
      <c r="D10" s="109">
        <v>41061</v>
      </c>
      <c r="E10" s="109">
        <v>41517</v>
      </c>
      <c r="F10" s="101" t="s">
        <v>283</v>
      </c>
      <c r="G10" s="128"/>
      <c r="H10" s="110">
        <v>183139</v>
      </c>
      <c r="I10" s="110" t="s">
        <v>142</v>
      </c>
    </row>
    <row r="11" spans="1:75" x14ac:dyDescent="0.2">
      <c r="A11" s="91">
        <f t="shared" si="0"/>
        <v>9</v>
      </c>
      <c r="B11" s="99" t="s">
        <v>119</v>
      </c>
      <c r="C11" s="99" t="s">
        <v>191</v>
      </c>
      <c r="D11" s="109">
        <v>40087</v>
      </c>
      <c r="E11" s="109">
        <v>41213</v>
      </c>
      <c r="F11" s="101" t="s">
        <v>290</v>
      </c>
      <c r="G11" s="128" t="s">
        <v>5</v>
      </c>
      <c r="H11" s="98" t="s">
        <v>78</v>
      </c>
      <c r="I11" s="104" t="s">
        <v>137</v>
      </c>
    </row>
    <row r="12" spans="1:75" x14ac:dyDescent="0.2">
      <c r="A12" s="91">
        <f t="shared" si="0"/>
        <v>10</v>
      </c>
      <c r="B12" s="99" t="s">
        <v>176</v>
      </c>
      <c r="C12" s="113" t="s">
        <v>191</v>
      </c>
      <c r="D12" s="114">
        <v>40299</v>
      </c>
      <c r="E12" s="114">
        <v>40816</v>
      </c>
      <c r="F12" s="101" t="s">
        <v>291</v>
      </c>
      <c r="G12" s="129" t="s">
        <v>5</v>
      </c>
      <c r="H12" s="112" t="s">
        <v>138</v>
      </c>
      <c r="I12" s="115" t="s">
        <v>140</v>
      </c>
    </row>
    <row r="13" spans="1:75" x14ac:dyDescent="0.2">
      <c r="A13" s="91">
        <f t="shared" si="0"/>
        <v>11</v>
      </c>
      <c r="B13" s="99" t="s">
        <v>176</v>
      </c>
      <c r="C13" s="99" t="s">
        <v>191</v>
      </c>
      <c r="D13" s="100">
        <v>41091</v>
      </c>
      <c r="E13" s="100">
        <v>41639</v>
      </c>
      <c r="F13" s="106" t="s">
        <v>292</v>
      </c>
      <c r="G13" s="132" t="s">
        <v>5</v>
      </c>
      <c r="H13" s="103" t="s">
        <v>16</v>
      </c>
      <c r="I13" s="103" t="s">
        <v>79</v>
      </c>
    </row>
    <row r="14" spans="1:75" x14ac:dyDescent="0.2">
      <c r="A14" s="91">
        <f t="shared" si="0"/>
        <v>12</v>
      </c>
      <c r="B14" s="99" t="s">
        <v>176</v>
      </c>
      <c r="C14" s="113" t="s">
        <v>191</v>
      </c>
      <c r="D14" s="100">
        <v>41306</v>
      </c>
      <c r="E14" s="100">
        <v>41639</v>
      </c>
      <c r="F14" s="106" t="s">
        <v>293</v>
      </c>
      <c r="G14" s="132" t="s">
        <v>5</v>
      </c>
      <c r="H14" s="103" t="s">
        <v>14</v>
      </c>
      <c r="I14" s="103" t="s">
        <v>15</v>
      </c>
    </row>
    <row r="15" spans="1:75" ht="25.5" x14ac:dyDescent="0.2">
      <c r="A15" s="91">
        <f t="shared" si="0"/>
        <v>13</v>
      </c>
      <c r="B15" s="105" t="s">
        <v>253</v>
      </c>
      <c r="C15" s="116" t="s">
        <v>254</v>
      </c>
      <c r="D15" s="100">
        <v>41306</v>
      </c>
      <c r="E15" s="100">
        <v>42216</v>
      </c>
      <c r="F15" s="106" t="s">
        <v>282</v>
      </c>
      <c r="G15" s="132" t="s">
        <v>5</v>
      </c>
      <c r="H15" s="103" t="s">
        <v>1</v>
      </c>
      <c r="I15" s="103" t="s">
        <v>81</v>
      </c>
    </row>
    <row r="16" spans="1:75" ht="38.25" x14ac:dyDescent="0.2">
      <c r="A16" s="91">
        <f t="shared" si="0"/>
        <v>14</v>
      </c>
      <c r="B16" s="105" t="s">
        <v>253</v>
      </c>
      <c r="C16" s="119" t="s">
        <v>17</v>
      </c>
      <c r="D16" s="117">
        <v>41275</v>
      </c>
      <c r="E16" s="117">
        <v>42369</v>
      </c>
      <c r="F16" s="102" t="s">
        <v>294</v>
      </c>
      <c r="G16" s="130" t="s">
        <v>297</v>
      </c>
      <c r="H16" s="103" t="s">
        <v>141</v>
      </c>
      <c r="I16" s="103" t="s">
        <v>6</v>
      </c>
    </row>
  </sheetData>
  <mergeCells count="1">
    <mergeCell ref="B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WYDZIAŁAMI - PROGRAMAMI</vt:lpstr>
      <vt:lpstr>WYDZIAŁAMI WSZYSTKO</vt:lpstr>
      <vt:lpstr>Arkusz1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cp:lastPrinted>2013-01-21T13:13:20Z</cp:lastPrinted>
  <dcterms:created xsi:type="dcterms:W3CDTF">2011-02-04T09:24:18Z</dcterms:created>
  <dcterms:modified xsi:type="dcterms:W3CDTF">2014-03-13T15:02:04Z</dcterms:modified>
</cp:coreProperties>
</file>